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300" activeTab="7"/>
  </bookViews>
  <sheets>
    <sheet name="ComparativaGral" sheetId="1" r:id="rId1"/>
    <sheet name="ComparativaBTFM-ESBM" sheetId="2" r:id="rId2"/>
    <sheet name="Overhead" sheetId="3" r:id="rId3"/>
    <sheet name="ESBM10n" sheetId="4" r:id="rId4"/>
    <sheet name="BTFM" sheetId="5" r:id="rId5"/>
    <sheet name="ESBMxn" sheetId="6" r:id="rId6"/>
    <sheet name="cMIX" sheetId="7" r:id="rId7"/>
    <sheet name="RSA" sheetId="8" r:id="rId8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<sst xmlns="http://schemas.openxmlformats.org/spreadsheetml/2006/main" count="3808" uniqueCount="1482">
  <si>
    <t>5000 47</t>
  </si>
  <si>
    <t>10000 47</t>
  </si>
  <si>
    <t>15000 63</t>
  </si>
  <si>
    <t>20000 63</t>
  </si>
  <si>
    <t>25000 78</t>
  </si>
  <si>
    <t>30000 78</t>
  </si>
  <si>
    <t>35000 78</t>
  </si>
  <si>
    <t>40000 94</t>
  </si>
  <si>
    <t>45000 94</t>
  </si>
  <si>
    <t>50000 109</t>
  </si>
  <si>
    <t>55000 109</t>
  </si>
  <si>
    <t>60000 125</t>
  </si>
  <si>
    <t>65000 125</t>
  </si>
  <si>
    <t>70000 141</t>
  </si>
  <si>
    <t>75000 141</t>
  </si>
  <si>
    <t>80000 141</t>
  </si>
  <si>
    <t>85000 141</t>
  </si>
  <si>
    <t>90000 156</t>
  </si>
  <si>
    <t>95000 156</t>
  </si>
  <si>
    <t>100000 156</t>
  </si>
  <si>
    <t>permuta 953</t>
  </si>
  <si>
    <t>serializa 4344</t>
  </si>
  <si>
    <t>Experimento2-ESBM: batch=100000 usuarios, clave=1024 bits, Mixnet=10 nodos, muestras=20</t>
  </si>
  <si>
    <t>mensajes tiempo(ms)</t>
  </si>
  <si>
    <t>5000 0</t>
  </si>
  <si>
    <t>10000 15</t>
  </si>
  <si>
    <t>15000 15</t>
  </si>
  <si>
    <t>20000 15</t>
  </si>
  <si>
    <t>25000 15</t>
  </si>
  <si>
    <t>30000 31</t>
  </si>
  <si>
    <t>35000 31</t>
  </si>
  <si>
    <t>40000 31</t>
  </si>
  <si>
    <t>45000 46</t>
  </si>
  <si>
    <t>50000 46</t>
  </si>
  <si>
    <t>55000 46</t>
  </si>
  <si>
    <t>60000 46</t>
  </si>
  <si>
    <t>65000 62</t>
  </si>
  <si>
    <t>70000 62</t>
  </si>
  <si>
    <t>75000 62</t>
  </si>
  <si>
    <t>80000 78</t>
  </si>
  <si>
    <t>85000 78</t>
  </si>
  <si>
    <t>90000 78</t>
  </si>
  <si>
    <t>95000 78</t>
  </si>
  <si>
    <t>100000 93</t>
  </si>
  <si>
    <t>permuta 921</t>
  </si>
  <si>
    <t>serializa 4374</t>
  </si>
  <si>
    <t>45000 31</t>
  </si>
  <si>
    <t>50000 47</t>
  </si>
  <si>
    <t>55000 47</t>
  </si>
  <si>
    <t>60000 47</t>
  </si>
  <si>
    <t>80000 62</t>
  </si>
  <si>
    <t>100000 94</t>
  </si>
  <si>
    <t>permuta 906</t>
  </si>
  <si>
    <t>serializa 4109</t>
  </si>
  <si>
    <t>10000 0</t>
  </si>
  <si>
    <t>15000 16</t>
  </si>
  <si>
    <t>20000 16</t>
  </si>
  <si>
    <t>25000 16</t>
  </si>
  <si>
    <t>30000 32</t>
  </si>
  <si>
    <t>35000 32</t>
  </si>
  <si>
    <t>40000 32</t>
  </si>
  <si>
    <t>45000 47</t>
  </si>
  <si>
    <t>50000 219</t>
  </si>
  <si>
    <t>55000 219</t>
  </si>
  <si>
    <t>60000 235</t>
  </si>
  <si>
    <t>65000 235</t>
  </si>
  <si>
    <t>70000 235</t>
  </si>
  <si>
    <t>75000 250</t>
  </si>
  <si>
    <t>80000 250</t>
  </si>
  <si>
    <t>85000 250</t>
  </si>
  <si>
    <t>90000 250</t>
  </si>
  <si>
    <t>95000 266</t>
  </si>
  <si>
    <t>100000 266</t>
  </si>
  <si>
    <t>permuta 1047</t>
  </si>
  <si>
    <t>serializa 4219</t>
  </si>
  <si>
    <t>5000 16</t>
  </si>
  <si>
    <t>10000 16</t>
  </si>
  <si>
    <t>25000 32</t>
  </si>
  <si>
    <t>65000 63</t>
  </si>
  <si>
    <t>70000 63</t>
  </si>
  <si>
    <t>75000 63</t>
  </si>
  <si>
    <t>95000 94</t>
  </si>
  <si>
    <t>permuta 907</t>
  </si>
  <si>
    <t>serializa 4156</t>
  </si>
  <si>
    <t>100k</t>
  </si>
  <si>
    <t>150K</t>
  </si>
  <si>
    <t>Experimento2-ESBM: batch=150000 usuarios, clave=1024 bits, Mixnet=10 nodos, muestras=20</t>
  </si>
  <si>
    <t>7500 0</t>
  </si>
  <si>
    <t>22500 16</t>
  </si>
  <si>
    <t>30000 16</t>
  </si>
  <si>
    <t>37500 32</t>
  </si>
  <si>
    <t>45000 32</t>
  </si>
  <si>
    <t>52500 32</t>
  </si>
  <si>
    <t>67500 47</t>
  </si>
  <si>
    <t>82500 63</t>
  </si>
  <si>
    <t>90000 63</t>
  </si>
  <si>
    <t>97500 79</t>
  </si>
  <si>
    <t>105000 79</t>
  </si>
  <si>
    <t>112500 94</t>
  </si>
  <si>
    <t>120000 94</t>
  </si>
  <si>
    <t>127500 110</t>
  </si>
  <si>
    <t>135000 110</t>
  </si>
  <si>
    <t>142500 110</t>
  </si>
  <si>
    <t>150000 125</t>
  </si>
  <si>
    <t>permuta 2219</t>
  </si>
  <si>
    <t>serializa 7094</t>
  </si>
  <si>
    <t>7500 16</t>
  </si>
  <si>
    <t>37500 31</t>
  </si>
  <si>
    <t>52500 47</t>
  </si>
  <si>
    <t>97500 78</t>
  </si>
  <si>
    <t>105000 78</t>
  </si>
  <si>
    <t>127500 94</t>
  </si>
  <si>
    <t>135000 109</t>
  </si>
  <si>
    <t>142500 109</t>
  </si>
  <si>
    <t>permuta 2203</t>
  </si>
  <si>
    <t>serializa 7062</t>
  </si>
  <si>
    <t>22500 15</t>
  </si>
  <si>
    <t>30000 15</t>
  </si>
  <si>
    <t>52500 31</t>
  </si>
  <si>
    <t>67500 46</t>
  </si>
  <si>
    <t>82500 62</t>
  </si>
  <si>
    <t>112500 93</t>
  </si>
  <si>
    <t>120000 93</t>
  </si>
  <si>
    <t>127500 109</t>
  </si>
  <si>
    <t>142500 125</t>
  </si>
  <si>
    <t>permuta 2218</t>
  </si>
  <si>
    <t>serializa 7140</t>
  </si>
  <si>
    <t>22500 31</t>
  </si>
  <si>
    <t>60000 63</t>
  </si>
  <si>
    <t>67500 63</t>
  </si>
  <si>
    <t>82500 78</t>
  </si>
  <si>
    <t>105000 94</t>
  </si>
  <si>
    <t>serializa 7080</t>
  </si>
  <si>
    <t>67500 62</t>
  </si>
  <si>
    <t>200K</t>
  </si>
  <si>
    <t>Experimento2-ESBM: batch=200000 usuarios, clave=1024 bits, Mixnet=10 nodos, muestras=20</t>
  </si>
  <si>
    <t>50000 31</t>
  </si>
  <si>
    <t>70000 47</t>
  </si>
  <si>
    <t>80000 63</t>
  </si>
  <si>
    <t>100000 78</t>
  </si>
  <si>
    <t>110000 78</t>
  </si>
  <si>
    <t>130000 94</t>
  </si>
  <si>
    <t>140000 109</t>
  </si>
  <si>
    <t>150000 109</t>
  </si>
  <si>
    <t>160000 125</t>
  </si>
  <si>
    <t>170000 125</t>
  </si>
  <si>
    <t>180000 141</t>
  </si>
  <si>
    <t>190000 141</t>
  </si>
  <si>
    <t>200000 156</t>
  </si>
  <si>
    <t>permuta 4031</t>
  </si>
  <si>
    <t>serializa 10593</t>
  </si>
  <si>
    <t>20000 79</t>
  </si>
  <si>
    <t>30000 79</t>
  </si>
  <si>
    <t>50000 94</t>
  </si>
  <si>
    <t>60000 110</t>
  </si>
  <si>
    <t>70000 110</t>
  </si>
  <si>
    <t>80000 125</t>
  </si>
  <si>
    <t>90000 125</t>
  </si>
  <si>
    <t>100000 141</t>
  </si>
  <si>
    <t>110000 141</t>
  </si>
  <si>
    <t>120000 157</t>
  </si>
  <si>
    <t>130000 157</t>
  </si>
  <si>
    <t>140000 172</t>
  </si>
  <si>
    <t>150000 172</t>
  </si>
  <si>
    <t>160000 188</t>
  </si>
  <si>
    <t>170000 188</t>
  </si>
  <si>
    <t>180000 204</t>
  </si>
  <si>
    <t>190000 204</t>
  </si>
  <si>
    <t>200000 219</t>
  </si>
  <si>
    <t>permuta 4125</t>
  </si>
  <si>
    <t>serializa 10842</t>
  </si>
  <si>
    <t>90000 62</t>
  </si>
  <si>
    <t>130000 93</t>
  </si>
  <si>
    <t>170000 140</t>
  </si>
  <si>
    <t>180000 140</t>
  </si>
  <si>
    <t>190000 156</t>
  </si>
  <si>
    <t>110000 93</t>
  </si>
  <si>
    <t>130000 109</t>
  </si>
  <si>
    <t>permuta 4046</t>
  </si>
  <si>
    <t>serializa 10531</t>
  </si>
  <si>
    <t>50000 32</t>
  </si>
  <si>
    <t>100000 79</t>
  </si>
  <si>
    <t>110000 79</t>
  </si>
  <si>
    <t>140000 110</t>
  </si>
  <si>
    <t>150000 110</t>
  </si>
  <si>
    <t>200000 157</t>
  </si>
  <si>
    <t>permuta 4032</t>
  </si>
  <si>
    <t>serializa 10612</t>
  </si>
  <si>
    <t>250k</t>
  </si>
  <si>
    <t>Experimento2-ESBM: batch=250000 usuarios, clave=1024 bits, Mixnet=10 nodos, muestras=20</t>
  </si>
  <si>
    <t>12500 16</t>
  </si>
  <si>
    <t>37500 47</t>
  </si>
  <si>
    <t>62500 63</t>
  </si>
  <si>
    <t>87500 79</t>
  </si>
  <si>
    <t>125000 110</t>
  </si>
  <si>
    <t>137500 125</t>
  </si>
  <si>
    <t>162500 141</t>
  </si>
  <si>
    <t>175000 141</t>
  </si>
  <si>
    <t>187500 235</t>
  </si>
  <si>
    <t>200000 250</t>
  </si>
  <si>
    <t>212500 266</t>
  </si>
  <si>
    <t>225000 266</t>
  </si>
  <si>
    <t>237500 282</t>
  </si>
  <si>
    <t>250000 297</t>
  </si>
  <si>
    <t>permuta 6516</t>
  </si>
  <si>
    <t>serializa 14641</t>
  </si>
  <si>
    <t>62500 47</t>
  </si>
  <si>
    <t>87500 63</t>
  </si>
  <si>
    <t>125000 94</t>
  </si>
  <si>
    <t>137500 110</t>
  </si>
  <si>
    <t>162500 125</t>
  </si>
  <si>
    <t>187500 141</t>
  </si>
  <si>
    <t>200000 485</t>
  </si>
  <si>
    <t>212500 500</t>
  </si>
  <si>
    <t>225000 500</t>
  </si>
  <si>
    <t>237500 516</t>
  </si>
  <si>
    <t>250000 516</t>
  </si>
  <si>
    <t>permuta 6750</t>
  </si>
  <si>
    <t>serializa 14828</t>
  </si>
  <si>
    <t>12500 0</t>
  </si>
  <si>
    <t>62500 46</t>
  </si>
  <si>
    <t>87500 62</t>
  </si>
  <si>
    <t>112500 78</t>
  </si>
  <si>
    <t>125000 93</t>
  </si>
  <si>
    <t>137500 109</t>
  </si>
  <si>
    <t>175000 140</t>
  </si>
  <si>
    <t>187500 140</t>
  </si>
  <si>
    <t>200000 218</t>
  </si>
  <si>
    <t>212500 234</t>
  </si>
  <si>
    <t>225000 250</t>
  </si>
  <si>
    <t>237500 265</t>
  </si>
  <si>
    <t>250000 265</t>
  </si>
  <si>
    <t>permuta 6452</t>
  </si>
  <si>
    <t>serializa 14530</t>
  </si>
  <si>
    <t>187500 157</t>
  </si>
  <si>
    <t>200000 172</t>
  </si>
  <si>
    <t>212500 172</t>
  </si>
  <si>
    <t>225000 188</t>
  </si>
  <si>
    <t>237500 203</t>
  </si>
  <si>
    <t>250000 219</t>
  </si>
  <si>
    <t>permuta 6438</t>
  </si>
  <si>
    <t>serializa 14625</t>
  </si>
  <si>
    <t>87500 78</t>
  </si>
  <si>
    <t>225000 172</t>
  </si>
  <si>
    <t>237500 187</t>
  </si>
  <si>
    <t>250000 203</t>
  </si>
  <si>
    <t>permuta 6453</t>
  </si>
  <si>
    <t>serializa 14624</t>
  </si>
  <si>
    <t>300K</t>
  </si>
  <si>
    <t>Experimento2-ESBM: batch=300000 usuarios, clave=1024 bits, Mixnet=10 nodos, muestras=20</t>
  </si>
  <si>
    <t>165000 125</t>
  </si>
  <si>
    <t>195000 156</t>
  </si>
  <si>
    <t>210000 156</t>
  </si>
  <si>
    <t>240000 187</t>
  </si>
  <si>
    <t>255000 203</t>
  </si>
  <si>
    <t>270000 203</t>
  </si>
  <si>
    <t>285000 218</t>
  </si>
  <si>
    <t>300000 234</t>
  </si>
  <si>
    <t>permuta 9249</t>
  </si>
  <si>
    <t>serializa 19374</t>
  </si>
  <si>
    <t>165000 141</t>
  </si>
  <si>
    <t>210000 172</t>
  </si>
  <si>
    <t>240000 188</t>
  </si>
  <si>
    <t>270000 219</t>
  </si>
  <si>
    <t>285000 235</t>
  </si>
  <si>
    <t>300000 235</t>
  </si>
  <si>
    <t>permuta 9430</t>
  </si>
  <si>
    <t>serializa 19398</t>
  </si>
  <si>
    <t>75000 110</t>
  </si>
  <si>
    <t>105000 141</t>
  </si>
  <si>
    <t>135000 157</t>
  </si>
  <si>
    <t>165000 188</t>
  </si>
  <si>
    <t>195000 204</t>
  </si>
  <si>
    <t>210000 219</t>
  </si>
  <si>
    <t>225000 235</t>
  </si>
  <si>
    <t>240000 250</t>
  </si>
  <si>
    <t>255000 250</t>
  </si>
  <si>
    <t>270000 266</t>
  </si>
  <si>
    <t>285000 282</t>
  </si>
  <si>
    <t>300000 297</t>
  </si>
  <si>
    <t>permuta 9422</t>
  </si>
  <si>
    <t>serializa 19595</t>
  </si>
  <si>
    <t>285000 219</t>
  </si>
  <si>
    <t>permuta 9328</t>
  </si>
  <si>
    <t>serializa 19468</t>
  </si>
  <si>
    <t>165000 140</t>
  </si>
  <si>
    <t>225000 187</t>
  </si>
  <si>
    <t>285000 234</t>
  </si>
  <si>
    <t>permuta 9064</t>
  </si>
  <si>
    <t>serializa 18985</t>
  </si>
  <si>
    <t>350k</t>
  </si>
  <si>
    <t>Experimento2-ESBM: batch=350000 usuarios, clave=1024 bits, Mixnet=10 nodos, muestras=20</t>
  </si>
  <si>
    <t>17500 16</t>
  </si>
  <si>
    <t>122500 94</t>
  </si>
  <si>
    <t>157500 109</t>
  </si>
  <si>
    <t>175000 125</t>
  </si>
  <si>
    <t>192500 250</t>
  </si>
  <si>
    <t>210000 266</t>
  </si>
  <si>
    <t>227500 281</t>
  </si>
  <si>
    <t>245000 281</t>
  </si>
  <si>
    <t>262500 297</t>
  </si>
  <si>
    <t>280000 312</t>
  </si>
  <si>
    <t>297500 328</t>
  </si>
  <si>
    <t>315000 344</t>
  </si>
  <si>
    <t>332500 359</t>
  </si>
  <si>
    <t>350000 359</t>
  </si>
  <si>
    <t>permuta 12406</t>
  </si>
  <si>
    <t>serializa 24343</t>
  </si>
  <si>
    <t>122500 110</t>
  </si>
  <si>
    <t>140000 204</t>
  </si>
  <si>
    <t>157500 219</t>
  </si>
  <si>
    <t>175000 235</t>
  </si>
  <si>
    <t>227500 282</t>
  </si>
  <si>
    <t>245000 297</t>
  </si>
  <si>
    <t>262500 313</t>
  </si>
  <si>
    <t>280000 329</t>
  </si>
  <si>
    <t>297500 344</t>
  </si>
  <si>
    <t>332500 360</t>
  </si>
  <si>
    <t>350000 375</t>
  </si>
  <si>
    <t>permuta 12516</t>
  </si>
  <si>
    <t>serializa 24375</t>
  </si>
  <si>
    <t>17500 15</t>
  </si>
  <si>
    <t>35000 15</t>
  </si>
  <si>
    <t>122500 93</t>
  </si>
  <si>
    <t>157500 125</t>
  </si>
  <si>
    <t>192500 140</t>
  </si>
  <si>
    <t>227500 172</t>
  </si>
  <si>
    <t>245000 187</t>
  </si>
  <si>
    <t>262500 203</t>
  </si>
  <si>
    <t>280000 203</t>
  </si>
  <si>
    <t>297500 218</t>
  </si>
  <si>
    <t>315000 234</t>
  </si>
  <si>
    <t>332500 250</t>
  </si>
  <si>
    <t>350000 265</t>
  </si>
  <si>
    <t>permuta 12314</t>
  </si>
  <si>
    <t>serializa 24016</t>
  </si>
  <si>
    <t>35000 94</t>
  </si>
  <si>
    <t>52500 109</t>
  </si>
  <si>
    <t>70000 125</t>
  </si>
  <si>
    <t>87500 140</t>
  </si>
  <si>
    <t>105000 156</t>
  </si>
  <si>
    <t>122500 172</t>
  </si>
  <si>
    <t>140000 187</t>
  </si>
  <si>
    <t>157500 187</t>
  </si>
  <si>
    <t>175000 203</t>
  </si>
  <si>
    <t>192500 219</t>
  </si>
  <si>
    <t>210000 234</t>
  </si>
  <si>
    <t>227500 250</t>
  </si>
  <si>
    <t>245000 265</t>
  </si>
  <si>
    <t>262500 281</t>
  </si>
  <si>
    <t>280000 281</t>
  </si>
  <si>
    <t>297500 297</t>
  </si>
  <si>
    <t>315000 312</t>
  </si>
  <si>
    <t>332500 328</t>
  </si>
  <si>
    <t>350000 344</t>
  </si>
  <si>
    <t>serializa 24235</t>
  </si>
  <si>
    <t>17500 0</t>
  </si>
  <si>
    <t>35000 16</t>
  </si>
  <si>
    <t>192500 141</t>
  </si>
  <si>
    <t>245000 188</t>
  </si>
  <si>
    <t>280000 219</t>
  </si>
  <si>
    <t>297500 219</t>
  </si>
  <si>
    <t>350000 266</t>
  </si>
  <si>
    <t>permuta 12296</t>
  </si>
  <si>
    <t>serializa 24015</t>
  </si>
  <si>
    <t>400K</t>
  </si>
  <si>
    <t>Experimento2-ESBM: batch=400000 usuarios, clave=1024 bits, Mixnet=10 nodos, muestras=20</t>
  </si>
  <si>
    <t>100000 157</t>
  </si>
  <si>
    <t>120000 172</t>
  </si>
  <si>
    <t>140000 188</t>
  </si>
  <si>
    <t>160000 204</t>
  </si>
  <si>
    <t>180000 219</t>
  </si>
  <si>
    <t>200000 235</t>
  </si>
  <si>
    <t>220000 250</t>
  </si>
  <si>
    <t>240000 266</t>
  </si>
  <si>
    <t>260000 282</t>
  </si>
  <si>
    <t>280000 297</t>
  </si>
  <si>
    <t>300000 313</t>
  </si>
  <si>
    <t>320000 329</t>
  </si>
  <si>
    <t>340000 344</t>
  </si>
  <si>
    <t>360000 360</t>
  </si>
  <si>
    <t>380000 375</t>
  </si>
  <si>
    <t>400000 391</t>
  </si>
  <si>
    <t>permuta 16703</t>
  </si>
  <si>
    <t>serializa 30202</t>
  </si>
  <si>
    <t>160000 110</t>
  </si>
  <si>
    <t>220000 172</t>
  </si>
  <si>
    <t>260000 203</t>
  </si>
  <si>
    <t>300000 219</t>
  </si>
  <si>
    <t>320000 235</t>
  </si>
  <si>
    <t>340000 250</t>
  </si>
  <si>
    <t>360000 266</t>
  </si>
  <si>
    <t>380000 281</t>
  </si>
  <si>
    <t>400000 313</t>
  </si>
  <si>
    <t>permuta 16081</t>
  </si>
  <si>
    <t>serializa 29221</t>
  </si>
  <si>
    <t>160000 109</t>
  </si>
  <si>
    <t>180000 125</t>
  </si>
  <si>
    <t>200000 141</t>
  </si>
  <si>
    <t>220000 156</t>
  </si>
  <si>
    <t>240000 172</t>
  </si>
  <si>
    <t>260000 188</t>
  </si>
  <si>
    <t>320000 234</t>
  </si>
  <si>
    <t>400000 297</t>
  </si>
  <si>
    <t>permuta 16611</t>
  </si>
  <si>
    <t>serializa 29704</t>
  </si>
  <si>
    <t>320000 250</t>
  </si>
  <si>
    <t>340000 391</t>
  </si>
  <si>
    <t>360000 407</t>
  </si>
  <si>
    <t>380000 422</t>
  </si>
  <si>
    <t>400000 438</t>
  </si>
  <si>
    <t>permuta 16609</t>
  </si>
  <si>
    <t>serializa 30079</t>
  </si>
  <si>
    <t>120000 110</t>
  </si>
  <si>
    <t>140000 125</t>
  </si>
  <si>
    <t>160000 141</t>
  </si>
  <si>
    <t>340000 266</t>
  </si>
  <si>
    <t>360000 281</t>
  </si>
  <si>
    <t>380000 297</t>
  </si>
  <si>
    <t>permuta 16656</t>
  </si>
  <si>
    <t>serializa 30343</t>
  </si>
  <si>
    <t>450k</t>
  </si>
  <si>
    <t>Experimento2-ESBM: batch=450000 usuarios, clave=1024 bits, Mixnet=10 nodos, muestras=20</t>
  </si>
  <si>
    <t>67500 125</t>
  </si>
  <si>
    <t>90000 141</t>
  </si>
  <si>
    <t>112500 156</t>
  </si>
  <si>
    <t>135000 172</t>
  </si>
  <si>
    <t>157500 188</t>
  </si>
  <si>
    <t>202500 235</t>
  </si>
  <si>
    <t>247500 266</t>
  </si>
  <si>
    <t>270000 281</t>
  </si>
  <si>
    <t>292500 297</t>
  </si>
  <si>
    <t>315000 313</t>
  </si>
  <si>
    <t>337500 344</t>
  </si>
  <si>
    <t>382500 375</t>
  </si>
  <si>
    <t>405000 391</t>
  </si>
  <si>
    <t>427500 406</t>
  </si>
  <si>
    <t>450000 422</t>
  </si>
  <si>
    <t>permuta 20984</t>
  </si>
  <si>
    <t>serializa 36716</t>
  </si>
  <si>
    <t>180000 235</t>
  </si>
  <si>
    <t>202500 250</t>
  </si>
  <si>
    <t>247500 297</t>
  </si>
  <si>
    <t>270000 313</t>
  </si>
  <si>
    <t>292500 328</t>
  </si>
  <si>
    <t>337500 360</t>
  </si>
  <si>
    <t>360000 375</t>
  </si>
  <si>
    <t>382500 391</t>
  </si>
  <si>
    <t>405000 407</t>
  </si>
  <si>
    <t>427500 422</t>
  </si>
  <si>
    <t>450000 438</t>
  </si>
  <si>
    <t>permuta 20798</t>
  </si>
  <si>
    <t>serializa 35923</t>
  </si>
  <si>
    <t>67500 110</t>
  </si>
  <si>
    <t>180000 203</t>
  </si>
  <si>
    <t>202500 219</t>
  </si>
  <si>
    <t>247500 250</t>
  </si>
  <si>
    <t>337500 328</t>
  </si>
  <si>
    <t>360000 344</t>
  </si>
  <si>
    <t>382500 360</t>
  </si>
  <si>
    <t>405000 375</t>
  </si>
  <si>
    <t>427500 391</t>
  </si>
  <si>
    <t>450000 406</t>
  </si>
  <si>
    <t>permuta 20718</t>
  </si>
  <si>
    <t>serializa 35796</t>
  </si>
  <si>
    <t>135000 94</t>
  </si>
  <si>
    <t>202500 156</t>
  </si>
  <si>
    <t>247500 187</t>
  </si>
  <si>
    <t>292500 219</t>
  </si>
  <si>
    <t>337500 250</t>
  </si>
  <si>
    <t>382500 297</t>
  </si>
  <si>
    <t>405000 437</t>
  </si>
  <si>
    <t>427500 453</t>
  </si>
  <si>
    <t>450000 469</t>
  </si>
  <si>
    <t>permuta 20530</t>
  </si>
  <si>
    <t>serializa 35780</t>
  </si>
  <si>
    <t>292500 234</t>
  </si>
  <si>
    <t>315000 250</t>
  </si>
  <si>
    <t>337500 266</t>
  </si>
  <si>
    <t>405000 453</t>
  </si>
  <si>
    <t>427500 469</t>
  </si>
  <si>
    <t>450000 484</t>
  </si>
  <si>
    <t>permuta 20562</t>
  </si>
  <si>
    <t>serializa 35749</t>
  </si>
  <si>
    <t>500k</t>
  </si>
  <si>
    <t>Experimento2-ESBM: batch=500000 usuarios, clave=1024 bits, Mixnet=10 nodos, muestras=20</t>
  </si>
  <si>
    <t>250000 188</t>
  </si>
  <si>
    <t>275000 219</t>
  </si>
  <si>
    <t>325000 250</t>
  </si>
  <si>
    <t>350000 281</t>
  </si>
  <si>
    <t>375000 297</t>
  </si>
  <si>
    <t>425000 328</t>
  </si>
  <si>
    <t>450000 344</t>
  </si>
  <si>
    <t>475000 359</t>
  </si>
  <si>
    <t>500000 1000</t>
  </si>
  <si>
    <t>permuta 26765</t>
  </si>
  <si>
    <t>serializa 43155</t>
  </si>
  <si>
    <t>25000 31</t>
  </si>
  <si>
    <t>300000 344</t>
  </si>
  <si>
    <t>325000 375</t>
  </si>
  <si>
    <t>350000 391</t>
  </si>
  <si>
    <t>375000 406</t>
  </si>
  <si>
    <t>400000 422</t>
  </si>
  <si>
    <t>425000 453</t>
  </si>
  <si>
    <t>475000 485</t>
  </si>
  <si>
    <t>500000 500</t>
  </si>
  <si>
    <t>permuta 26610</t>
  </si>
  <si>
    <t>serializa 43847</t>
  </si>
  <si>
    <t>75000 47</t>
  </si>
  <si>
    <t>375000 282</t>
  </si>
  <si>
    <t>425000 329</t>
  </si>
  <si>
    <t>450000 485</t>
  </si>
  <si>
    <t>475000 500</t>
  </si>
  <si>
    <t>500000 532</t>
  </si>
  <si>
    <t>permuta 25484</t>
  </si>
  <si>
    <t>serializa 42298</t>
  </si>
  <si>
    <t>125000 109</t>
  </si>
  <si>
    <t>175000 156</t>
  </si>
  <si>
    <t>250000 328</t>
  </si>
  <si>
    <t>275000 343</t>
  </si>
  <si>
    <t>300000 359</t>
  </si>
  <si>
    <t>350000 406</t>
  </si>
  <si>
    <t>375000 422</t>
  </si>
  <si>
    <t>400000 437</t>
  </si>
  <si>
    <t>450000 468</t>
  </si>
  <si>
    <t>475000 484</t>
  </si>
  <si>
    <t>500000 515</t>
  </si>
  <si>
    <t>permuta 25506</t>
  </si>
  <si>
    <t>serializa 43068</t>
  </si>
  <si>
    <t>200000 171</t>
  </si>
  <si>
    <t>275000 234</t>
  </si>
  <si>
    <t>300000 250</t>
  </si>
  <si>
    <t>325000 265</t>
  </si>
  <si>
    <t>375000 296</t>
  </si>
  <si>
    <t>400000 328</t>
  </si>
  <si>
    <t>425000 468</t>
  </si>
  <si>
    <t>475000 515</t>
  </si>
  <si>
    <t>500000 531</t>
  </si>
  <si>
    <t>permuta 25751</t>
  </si>
  <si>
    <t>serializa 42610</t>
  </si>
  <si>
    <t>550K</t>
  </si>
  <si>
    <t>Experimento2-ESBM: batch=550000 usuarios, clave=1024 bits, Mixnet=10 nodos, muestras=20</t>
  </si>
  <si>
    <t>27500 16</t>
  </si>
  <si>
    <t>55000 32</t>
  </si>
  <si>
    <t>247500 188</t>
  </si>
  <si>
    <t>302500 360</t>
  </si>
  <si>
    <t>330000 375</t>
  </si>
  <si>
    <t>357500 407</t>
  </si>
  <si>
    <t>385000 422</t>
  </si>
  <si>
    <t>412500 438</t>
  </si>
  <si>
    <t>440000 454</t>
  </si>
  <si>
    <t>467500 469</t>
  </si>
  <si>
    <t>495000 500</t>
  </si>
  <si>
    <t>522500 516</t>
  </si>
  <si>
    <t>550000 547</t>
  </si>
  <si>
    <t>permuta 31706</t>
  </si>
  <si>
    <t>serializa 50393</t>
  </si>
  <si>
    <t>27500 31</t>
  </si>
  <si>
    <t>110000 94</t>
  </si>
  <si>
    <t>192500 156</t>
  </si>
  <si>
    <t>220000 188</t>
  </si>
  <si>
    <t>275000 328</t>
  </si>
  <si>
    <t>302500 344</t>
  </si>
  <si>
    <t>330000 359</t>
  </si>
  <si>
    <t>357500 391</t>
  </si>
  <si>
    <t>385000 406</t>
  </si>
  <si>
    <t>412500 422</t>
  </si>
  <si>
    <t>440000 438</t>
  </si>
  <si>
    <t>495000 484</t>
  </si>
  <si>
    <t>522500 500</t>
  </si>
  <si>
    <t>550000 531</t>
  </si>
  <si>
    <t>permuta 31999</t>
  </si>
  <si>
    <t>serializa 50719</t>
  </si>
  <si>
    <t>27500 32</t>
  </si>
  <si>
    <t>82500 79</t>
  </si>
  <si>
    <t>137500 204</t>
  </si>
  <si>
    <t>165000 219</t>
  </si>
  <si>
    <t>192500 235</t>
  </si>
  <si>
    <t>220000 266</t>
  </si>
  <si>
    <t>247500 282</t>
  </si>
  <si>
    <t>275000 297</t>
  </si>
  <si>
    <t>302500 329</t>
  </si>
  <si>
    <t>330000 344</t>
  </si>
  <si>
    <t>357500 375</t>
  </si>
  <si>
    <t>385000 391</t>
  </si>
  <si>
    <t>412500 407</t>
  </si>
  <si>
    <t>440000 422</t>
  </si>
  <si>
    <t>467500 454</t>
  </si>
  <si>
    <t>495000 469</t>
  </si>
  <si>
    <t>550000 516</t>
  </si>
  <si>
    <t>permuta 31876</t>
  </si>
  <si>
    <t>serializa 51173</t>
  </si>
  <si>
    <t>192500 157</t>
  </si>
  <si>
    <t>247500 204</t>
  </si>
  <si>
    <t>275000 235</t>
  </si>
  <si>
    <t>302500 250</t>
  </si>
  <si>
    <t>330000 266</t>
  </si>
  <si>
    <t>357500 297</t>
  </si>
  <si>
    <t>385000 454</t>
  </si>
  <si>
    <t>412500 469</t>
  </si>
  <si>
    <t>440000 485</t>
  </si>
  <si>
    <t>467500 500</t>
  </si>
  <si>
    <t>495000 516</t>
  </si>
  <si>
    <t>522500 547</t>
  </si>
  <si>
    <t>550000 563</t>
  </si>
  <si>
    <t>permuta 32018</t>
  </si>
  <si>
    <t>serializa 51720</t>
  </si>
  <si>
    <t>192500 282</t>
  </si>
  <si>
    <t>220000 313</t>
  </si>
  <si>
    <t>247500 328</t>
  </si>
  <si>
    <t>275000 344</t>
  </si>
  <si>
    <t>302500 375</t>
  </si>
  <si>
    <t>330000 391</t>
  </si>
  <si>
    <t>385000 438</t>
  </si>
  <si>
    <t>412500 453</t>
  </si>
  <si>
    <t>440000 469</t>
  </si>
  <si>
    <t>permuta 31624</t>
  </si>
  <si>
    <t>serializa 50280</t>
  </si>
  <si>
    <t>Experimento3-BinTreeFeedM: batch=100000 usuarios, clave=100000 bits, muestras=20</t>
  </si>
  <si>
    <t>5000 31</t>
  </si>
  <si>
    <t>10000 156</t>
  </si>
  <si>
    <t>15000 172</t>
  </si>
  <si>
    <t>20000 172</t>
  </si>
  <si>
    <t>25000 172</t>
  </si>
  <si>
    <t>30000 172</t>
  </si>
  <si>
    <t>35000 188</t>
  </si>
  <si>
    <t>40000 188</t>
  </si>
  <si>
    <t>45000 188</t>
  </si>
  <si>
    <t>50000 203</t>
  </si>
  <si>
    <t>55000 203</t>
  </si>
  <si>
    <t>60000 203</t>
  </si>
  <si>
    <t>65000 203</t>
  </si>
  <si>
    <t>70000 219</t>
  </si>
  <si>
    <t>75000 219</t>
  </si>
  <si>
    <t>80000 219</t>
  </si>
  <si>
    <t>85000 219</t>
  </si>
  <si>
    <t>90000 235</t>
  </si>
  <si>
    <t>95000 235</t>
  </si>
  <si>
    <t>100000 235</t>
  </si>
  <si>
    <t>permuta 235</t>
  </si>
  <si>
    <t>serializa 2360</t>
  </si>
  <si>
    <t>100K</t>
  </si>
  <si>
    <t>BTFM</t>
  </si>
  <si>
    <t>65000 47</t>
  </si>
  <si>
    <t>85000 63</t>
  </si>
  <si>
    <t>permuta 78</t>
  </si>
  <si>
    <t>serializa 2096</t>
  </si>
  <si>
    <t>65000 46</t>
  </si>
  <si>
    <t>85000 62</t>
  </si>
  <si>
    <t>serializa 2046</t>
  </si>
  <si>
    <t>serializa 2047</t>
  </si>
  <si>
    <t>40000 47</t>
  </si>
  <si>
    <t>65000 219</t>
  </si>
  <si>
    <t>85000 235</t>
  </si>
  <si>
    <t>serializa 2219</t>
  </si>
  <si>
    <t>Experimento3-BinTreeFeedM: batch=150000 usuarios, clave=150000 bits, muestras=20</t>
  </si>
  <si>
    <t>15000 0</t>
  </si>
  <si>
    <t>37500 16</t>
  </si>
  <si>
    <t>60000 32</t>
  </si>
  <si>
    <t>97500 63</t>
  </si>
  <si>
    <t>112500 79</t>
  </si>
  <si>
    <t>120000 79</t>
  </si>
  <si>
    <t>142500 94</t>
  </si>
  <si>
    <t>permuta 110</t>
  </si>
  <si>
    <t>serializa 3063</t>
  </si>
  <si>
    <t>90000 79</t>
  </si>
  <si>
    <t>permuta 125</t>
  </si>
  <si>
    <t>serializa 3188</t>
  </si>
  <si>
    <t>75000 46</t>
  </si>
  <si>
    <t>97500 62</t>
  </si>
  <si>
    <t>120000 78</t>
  </si>
  <si>
    <t>127500 93</t>
  </si>
  <si>
    <t>135000 93</t>
  </si>
  <si>
    <t>permuta 109</t>
  </si>
  <si>
    <t>serializa 3093</t>
  </si>
  <si>
    <t>serializa 3172</t>
  </si>
  <si>
    <t>82500 47</t>
  </si>
  <si>
    <t>105000 63</t>
  </si>
  <si>
    <t>127500 79</t>
  </si>
  <si>
    <t>150000 94</t>
  </si>
  <si>
    <t>permuta 94</t>
  </si>
  <si>
    <t>serializa 3078</t>
  </si>
  <si>
    <t>Experimento3-BinTreeFeedM: batch=200000 usuarios, clave=200000 bits, muestras=20</t>
  </si>
  <si>
    <t>permuta 157</t>
  </si>
  <si>
    <t>serializa 4125</t>
  </si>
  <si>
    <t>140000 93</t>
  </si>
  <si>
    <t>190000 140</t>
  </si>
  <si>
    <t>200000 140</t>
  </si>
  <si>
    <t>permuta 140</t>
  </si>
  <si>
    <t>serializa 4343</t>
  </si>
  <si>
    <t>140000 94</t>
  </si>
  <si>
    <t>serializa 4203</t>
  </si>
  <si>
    <t>60000 31</t>
  </si>
  <si>
    <t>70000 46</t>
  </si>
  <si>
    <t>80000 46</t>
  </si>
  <si>
    <t>100000 62</t>
  </si>
  <si>
    <t>110000 62</t>
  </si>
  <si>
    <t>120000 140</t>
  </si>
  <si>
    <t>130000 156</t>
  </si>
  <si>
    <t>140000 156</t>
  </si>
  <si>
    <t>150000 156</t>
  </si>
  <si>
    <t>160000 171</t>
  </si>
  <si>
    <t>170000 171</t>
  </si>
  <si>
    <t>180000 187</t>
  </si>
  <si>
    <t>190000 187</t>
  </si>
  <si>
    <t>200000 203</t>
  </si>
  <si>
    <t>permuta 203</t>
  </si>
  <si>
    <t>serializa 4202</t>
  </si>
  <si>
    <t>190000 203</t>
  </si>
  <si>
    <t>serializa 4187</t>
  </si>
  <si>
    <t>Experimento3-BinTreeFeedM: batch=250000 usuarios, clave=250000 bits, muestras=20</t>
  </si>
  <si>
    <t>137500 94</t>
  </si>
  <si>
    <t>162500 110</t>
  </si>
  <si>
    <t>187500 125</t>
  </si>
  <si>
    <t>212500 141</t>
  </si>
  <si>
    <t>225000 157</t>
  </si>
  <si>
    <t>237500 172</t>
  </si>
  <si>
    <t>250000 172</t>
  </si>
  <si>
    <t>permuta 172</t>
  </si>
  <si>
    <t>serializa 5172</t>
  </si>
  <si>
    <t>37500 15</t>
  </si>
  <si>
    <t>62500 31</t>
  </si>
  <si>
    <t>87500 46</t>
  </si>
  <si>
    <t>112500 62</t>
  </si>
  <si>
    <t>125000 78</t>
  </si>
  <si>
    <t>137500 78</t>
  </si>
  <si>
    <t>150000 93</t>
  </si>
  <si>
    <t>162500 93</t>
  </si>
  <si>
    <t>175000 109</t>
  </si>
  <si>
    <t>187500 109</t>
  </si>
  <si>
    <t>200000 125</t>
  </si>
  <si>
    <t>212500 125</t>
  </si>
  <si>
    <t>225000 140</t>
  </si>
  <si>
    <t>237500 156</t>
  </si>
  <si>
    <t>250000 156</t>
  </si>
  <si>
    <t>permuta 156</t>
  </si>
  <si>
    <t>serializa 5236</t>
  </si>
  <si>
    <t>12500 15</t>
  </si>
  <si>
    <t>162500 109</t>
  </si>
  <si>
    <t>212500 140</t>
  </si>
  <si>
    <t>225000 156</t>
  </si>
  <si>
    <t>serializa 5437</t>
  </si>
  <si>
    <t>137500 93</t>
  </si>
  <si>
    <t>225000 406</t>
  </si>
  <si>
    <t>237500 421</t>
  </si>
  <si>
    <t>250000 437</t>
  </si>
  <si>
    <t>permuta 437</t>
  </si>
  <si>
    <t>serializa 5406</t>
  </si>
  <si>
    <t>100000 63</t>
  </si>
  <si>
    <t>162500 375</t>
  </si>
  <si>
    <t>175000 391</t>
  </si>
  <si>
    <t>187500 391</t>
  </si>
  <si>
    <t>200000 406</t>
  </si>
  <si>
    <t>212500 406</t>
  </si>
  <si>
    <t>225000 422</t>
  </si>
  <si>
    <t>237500 422</t>
  </si>
  <si>
    <t>serializa 5422</t>
  </si>
  <si>
    <t>Experimento3-BinTreeFeedM: batch=300000 usuarios, clave=300000 bits, muestras=20</t>
  </si>
  <si>
    <t>45000 16</t>
  </si>
  <si>
    <t>105000 62</t>
  </si>
  <si>
    <t>165000 109</t>
  </si>
  <si>
    <t>180000 109</t>
  </si>
  <si>
    <t>195000 125</t>
  </si>
  <si>
    <t>210000 141</t>
  </si>
  <si>
    <t>225000 141</t>
  </si>
  <si>
    <t>240000 156</t>
  </si>
  <si>
    <t>255000 172</t>
  </si>
  <si>
    <t>270000 172</t>
  </si>
  <si>
    <t>285000 187</t>
  </si>
  <si>
    <t>300000 203</t>
  </si>
  <si>
    <t>serializa 6390</t>
  </si>
  <si>
    <t>165000 110</t>
  </si>
  <si>
    <t>195000 141</t>
  </si>
  <si>
    <t>240000 157</t>
  </si>
  <si>
    <t>270000 188</t>
  </si>
  <si>
    <t>285000 188</t>
  </si>
  <si>
    <t>serializa 6531</t>
  </si>
  <si>
    <t>210000 140</t>
  </si>
  <si>
    <t>serializa 6299</t>
  </si>
  <si>
    <t>120000 156</t>
  </si>
  <si>
    <t>195000 203</t>
  </si>
  <si>
    <t>225000 219</t>
  </si>
  <si>
    <t>240000 235</t>
  </si>
  <si>
    <t>270000 250</t>
  </si>
  <si>
    <t>285000 266</t>
  </si>
  <si>
    <t>300000 281</t>
  </si>
  <si>
    <t>permuta 281</t>
  </si>
  <si>
    <t>serializa 6281</t>
  </si>
  <si>
    <t>285000 203</t>
  </si>
  <si>
    <t>permuta 219</t>
  </si>
  <si>
    <t>serializa 6375</t>
  </si>
  <si>
    <t>350K</t>
  </si>
  <si>
    <t>Experimento3-BinTreeFeedM: batch=350000 usuarios, clave=350000 bits, muestras=20</t>
  </si>
  <si>
    <t>122500 79</t>
  </si>
  <si>
    <t>157500 110</t>
  </si>
  <si>
    <t>192500 125</t>
  </si>
  <si>
    <t>227500 157</t>
  </si>
  <si>
    <t>245000 157</t>
  </si>
  <si>
    <t>262500 172</t>
  </si>
  <si>
    <t>280000 188</t>
  </si>
  <si>
    <t>297500 204</t>
  </si>
  <si>
    <t>315000 204</t>
  </si>
  <si>
    <t>332500 219</t>
  </si>
  <si>
    <t>350000 235</t>
  </si>
  <si>
    <t>serializa 7594</t>
  </si>
  <si>
    <t>70000 359</t>
  </si>
  <si>
    <t>87500 375</t>
  </si>
  <si>
    <t>105000 391</t>
  </si>
  <si>
    <t>122500 406</t>
  </si>
  <si>
    <t>140000 406</t>
  </si>
  <si>
    <t>157500 422</t>
  </si>
  <si>
    <t>175000 437</t>
  </si>
  <si>
    <t>192500 453</t>
  </si>
  <si>
    <t>210000 453</t>
  </si>
  <si>
    <t>227500 469</t>
  </si>
  <si>
    <t>245000 484</t>
  </si>
  <si>
    <t>262500 500</t>
  </si>
  <si>
    <t>280000 500</t>
  </si>
  <si>
    <t>297500 516</t>
  </si>
  <si>
    <t>315000 531</t>
  </si>
  <si>
    <t>332500 547</t>
  </si>
  <si>
    <t>350000 547</t>
  </si>
  <si>
    <t>permuta 547</t>
  </si>
  <si>
    <t>serializa 7672</t>
  </si>
  <si>
    <t>122500 78</t>
  </si>
  <si>
    <t>227500 156</t>
  </si>
  <si>
    <t>245000 156</t>
  </si>
  <si>
    <t>280000 187</t>
  </si>
  <si>
    <t>297500 203</t>
  </si>
  <si>
    <t>315000 203</t>
  </si>
  <si>
    <t>332500 312</t>
  </si>
  <si>
    <t>350000 328</t>
  </si>
  <si>
    <t>permuta 328</t>
  </si>
  <si>
    <t>serializa 7330</t>
  </si>
  <si>
    <t>87500 47</t>
  </si>
  <si>
    <t>140000 78</t>
  </si>
  <si>
    <t>157500 94</t>
  </si>
  <si>
    <t>175000 110</t>
  </si>
  <si>
    <t>227500 235</t>
  </si>
  <si>
    <t>245000 250</t>
  </si>
  <si>
    <t>262500 250</t>
  </si>
  <si>
    <t>280000 266</t>
  </si>
  <si>
    <t>297500 282</t>
  </si>
  <si>
    <t>315000 297</t>
  </si>
  <si>
    <t>332500 313</t>
  </si>
  <si>
    <t>350000 313</t>
  </si>
  <si>
    <t>permuta 313</t>
  </si>
  <si>
    <t>serializa 7344</t>
  </si>
  <si>
    <t>227500 141</t>
  </si>
  <si>
    <t>297500 188</t>
  </si>
  <si>
    <t>serializa 7516</t>
  </si>
  <si>
    <t>Experimento3-BinTreeFeedM: batch=400000 usuarios, clave=400000 bits, muestras=20</t>
  </si>
  <si>
    <t>20000 94</t>
  </si>
  <si>
    <t>40000 109</t>
  </si>
  <si>
    <t>160000 187</t>
  </si>
  <si>
    <t>220000 234</t>
  </si>
  <si>
    <t>260000 266</t>
  </si>
  <si>
    <t>320000 297</t>
  </si>
  <si>
    <t>340000 312</t>
  </si>
  <si>
    <t>360000 328</t>
  </si>
  <si>
    <t>380000 344</t>
  </si>
  <si>
    <t>400000 359</t>
  </si>
  <si>
    <t>permuta 359</t>
  </si>
  <si>
    <t>serializa 8828</t>
  </si>
  <si>
    <t>160000 156</t>
  </si>
  <si>
    <t>180000 172</t>
  </si>
  <si>
    <t>200000 187</t>
  </si>
  <si>
    <t>220000 203</t>
  </si>
  <si>
    <t>240000 219</t>
  </si>
  <si>
    <t>260000 219</t>
  </si>
  <si>
    <t>280000 234</t>
  </si>
  <si>
    <t>320000 266</t>
  </si>
  <si>
    <t>340000 281</t>
  </si>
  <si>
    <t>360000 297</t>
  </si>
  <si>
    <t>380000 312</t>
  </si>
  <si>
    <t>400000 312</t>
  </si>
  <si>
    <t>permuta 312</t>
  </si>
  <si>
    <t>serializa 8531</t>
  </si>
  <si>
    <t>80000 47</t>
  </si>
  <si>
    <t>220000 141</t>
  </si>
  <si>
    <t>260000 172</t>
  </si>
  <si>
    <t>300000 188</t>
  </si>
  <si>
    <t>320000 203</t>
  </si>
  <si>
    <t>340000 219</t>
  </si>
  <si>
    <t>360000 235</t>
  </si>
  <si>
    <t>380000 235</t>
  </si>
  <si>
    <t>400000 250</t>
  </si>
  <si>
    <t>permuta 250</t>
  </si>
  <si>
    <t>serializa 8453</t>
  </si>
  <si>
    <t>40000 15</t>
  </si>
  <si>
    <t>160000 93</t>
  </si>
  <si>
    <t>220000 140</t>
  </si>
  <si>
    <t>240000 140</t>
  </si>
  <si>
    <t>260000 156</t>
  </si>
  <si>
    <t>280000 171</t>
  </si>
  <si>
    <t>300000 187</t>
  </si>
  <si>
    <t>340000 203</t>
  </si>
  <si>
    <t>360000 218</t>
  </si>
  <si>
    <t>380000 234</t>
  </si>
  <si>
    <t>serializa 8593</t>
  </si>
  <si>
    <t>80000 64</t>
  </si>
  <si>
    <t>100000 80</t>
  </si>
  <si>
    <t>120000 95</t>
  </si>
  <si>
    <t>140000 111</t>
  </si>
  <si>
    <t>160000 126</t>
  </si>
  <si>
    <t>180000 142</t>
  </si>
  <si>
    <t>200000 158</t>
  </si>
  <si>
    <t>220000 173</t>
  </si>
  <si>
    <t>240000 189</t>
  </si>
  <si>
    <t>260000 205</t>
  </si>
  <si>
    <t>280000 361</t>
  </si>
  <si>
    <t>300000 376</t>
  </si>
  <si>
    <t>320000 392</t>
  </si>
  <si>
    <t>340000 408</t>
  </si>
  <si>
    <t>360000 423</t>
  </si>
  <si>
    <t>380000 439</t>
  </si>
  <si>
    <t>400000 455</t>
  </si>
  <si>
    <t>permuta 455</t>
  </si>
  <si>
    <t>serializa 8907</t>
  </si>
  <si>
    <t>Experimento3-BinTreeFeedM: batch=450000 usuarios, clave=450000 bits, muestras=20</t>
  </si>
  <si>
    <t>90000 47</t>
  </si>
  <si>
    <t>112500 140</t>
  </si>
  <si>
    <t>135000 140</t>
  </si>
  <si>
    <t>157500 156</t>
  </si>
  <si>
    <t>202500 187</t>
  </si>
  <si>
    <t>225000 203</t>
  </si>
  <si>
    <t>247500 219</t>
  </si>
  <si>
    <t>270000 234</t>
  </si>
  <si>
    <t>292500 250</t>
  </si>
  <si>
    <t>337500 265</t>
  </si>
  <si>
    <t>405000 312</t>
  </si>
  <si>
    <t>427500 328</t>
  </si>
  <si>
    <t>permuta 344</t>
  </si>
  <si>
    <t>serializa 9734</t>
  </si>
  <si>
    <t>112500 63</t>
  </si>
  <si>
    <t>135000 156</t>
  </si>
  <si>
    <t>202500 188</t>
  </si>
  <si>
    <t>270000 235</t>
  </si>
  <si>
    <t>315000 266</t>
  </si>
  <si>
    <t>405000 313</t>
  </si>
  <si>
    <t>serializa 9640</t>
  </si>
  <si>
    <t>45000 15</t>
  </si>
  <si>
    <t>67500 31</t>
  </si>
  <si>
    <t>135000 78</t>
  </si>
  <si>
    <t>202500 125</t>
  </si>
  <si>
    <t>247500 156</t>
  </si>
  <si>
    <t>292500 187</t>
  </si>
  <si>
    <t>315000 187</t>
  </si>
  <si>
    <t>337500 640</t>
  </si>
  <si>
    <t>360000 656</t>
  </si>
  <si>
    <t>382500 672</t>
  </si>
  <si>
    <t>405000 687</t>
  </si>
  <si>
    <t>427500 703</t>
  </si>
  <si>
    <t>450000 719</t>
  </si>
  <si>
    <t>permuta 719</t>
  </si>
  <si>
    <t>serializa 9765</t>
  </si>
  <si>
    <t>45000 406</t>
  </si>
  <si>
    <t>67500 422</t>
  </si>
  <si>
    <t>90000 437</t>
  </si>
  <si>
    <t>112500 453</t>
  </si>
  <si>
    <t>135000 469</t>
  </si>
  <si>
    <t>157500 484</t>
  </si>
  <si>
    <t>180000 484</t>
  </si>
  <si>
    <t>202500 500</t>
  </si>
  <si>
    <t>225000 515</t>
  </si>
  <si>
    <t>247500 531</t>
  </si>
  <si>
    <t>270000 547</t>
  </si>
  <si>
    <t>292500 562</t>
  </si>
  <si>
    <t>315000 578</t>
  </si>
  <si>
    <t>337500 594</t>
  </si>
  <si>
    <t>360000 609</t>
  </si>
  <si>
    <t>382500 625</t>
  </si>
  <si>
    <t>405000 640</t>
  </si>
  <si>
    <t>427500 656</t>
  </si>
  <si>
    <t>450000 672</t>
  </si>
  <si>
    <t>permuta 672</t>
  </si>
  <si>
    <t>serializa 9812</t>
  </si>
  <si>
    <t>67500 32</t>
  </si>
  <si>
    <t>135000 79</t>
  </si>
  <si>
    <t>157500 172</t>
  </si>
  <si>
    <t>180000 188</t>
  </si>
  <si>
    <t>202500 204</t>
  </si>
  <si>
    <t>337500 282</t>
  </si>
  <si>
    <t>382500 313</t>
  </si>
  <si>
    <t>405000 329</t>
  </si>
  <si>
    <t>427500 344</t>
  </si>
  <si>
    <t>450000 360</t>
  </si>
  <si>
    <t>permuta 360</t>
  </si>
  <si>
    <t>serializa 9469</t>
  </si>
  <si>
    <t>Experimento3-BinTreeFeedM: batch=500000 usuarios, clave=500000 bits, muestras=20</t>
  </si>
  <si>
    <t>275000 172</t>
  </si>
  <si>
    <t>325000 203</t>
  </si>
  <si>
    <t>350000 219</t>
  </si>
  <si>
    <t>375000 234</t>
  </si>
  <si>
    <t>425000 391</t>
  </si>
  <si>
    <t>475000 438</t>
  </si>
  <si>
    <t>500000 453</t>
  </si>
  <si>
    <t>permuta 453</t>
  </si>
  <si>
    <t>serializa 10968</t>
  </si>
  <si>
    <t>25000 79</t>
  </si>
  <si>
    <t>100000 125</t>
  </si>
  <si>
    <t>125000 141</t>
  </si>
  <si>
    <t>150000 157</t>
  </si>
  <si>
    <t>175000 172</t>
  </si>
  <si>
    <t>200000 188</t>
  </si>
  <si>
    <t>225000 204</t>
  </si>
  <si>
    <t>275000 250</t>
  </si>
  <si>
    <t>300000 266</t>
  </si>
  <si>
    <t>325000 282</t>
  </si>
  <si>
    <t>350000 297</t>
  </si>
  <si>
    <t>375000 313</t>
  </si>
  <si>
    <t>400000 329</t>
  </si>
  <si>
    <t>425000 344</t>
  </si>
  <si>
    <t>475000 375</t>
  </si>
  <si>
    <t>500000 391</t>
  </si>
  <si>
    <t>permuta 391</t>
  </si>
  <si>
    <t>serializa 10877</t>
  </si>
  <si>
    <t>325000 266</t>
  </si>
  <si>
    <t>475000 360</t>
  </si>
  <si>
    <t>serializa 10719</t>
  </si>
  <si>
    <t>175000 188</t>
  </si>
  <si>
    <t>250000 235</t>
  </si>
  <si>
    <t>325000 281</t>
  </si>
  <si>
    <t>475000 391</t>
  </si>
  <si>
    <t>500000 406</t>
  </si>
  <si>
    <t>permuta 406</t>
  </si>
  <si>
    <t>serializa 10765</t>
  </si>
  <si>
    <t>375000 235</t>
  </si>
  <si>
    <t>serializa 10937</t>
  </si>
  <si>
    <t>550k</t>
  </si>
  <si>
    <t>Experimento3-BinTreeFeedM: batch=550000 usuarios, clave=550000 bits, muestras=20</t>
  </si>
  <si>
    <t>27500 78</t>
  </si>
  <si>
    <t>55000 94</t>
  </si>
  <si>
    <t>82500 109</t>
  </si>
  <si>
    <t>110000 125</t>
  </si>
  <si>
    <t>137500 156</t>
  </si>
  <si>
    <t>165000 172</t>
  </si>
  <si>
    <t>192500 187</t>
  </si>
  <si>
    <t>330000 265</t>
  </si>
  <si>
    <t>357500 281</t>
  </si>
  <si>
    <t>385000 312</t>
  </si>
  <si>
    <t>412500 328</t>
  </si>
  <si>
    <t>440000 343</t>
  </si>
  <si>
    <t>467500 359</t>
  </si>
  <si>
    <t>495000 375</t>
  </si>
  <si>
    <t>522500 390</t>
  </si>
  <si>
    <t>550000 422</t>
  </si>
  <si>
    <t>permuta 422</t>
  </si>
  <si>
    <t>serializa 12327</t>
  </si>
  <si>
    <t>27500 79</t>
  </si>
  <si>
    <t>82500 125</t>
  </si>
  <si>
    <t>137500 157</t>
  </si>
  <si>
    <t>192500 188</t>
  </si>
  <si>
    <t>220000 204</t>
  </si>
  <si>
    <t>302500 266</t>
  </si>
  <si>
    <t>330000 282</t>
  </si>
  <si>
    <t>385000 313</t>
  </si>
  <si>
    <t>412500 329</t>
  </si>
  <si>
    <t>440000 344</t>
  </si>
  <si>
    <t>467500 375</t>
  </si>
  <si>
    <t>495000 391</t>
  </si>
  <si>
    <t>522500 407</t>
  </si>
  <si>
    <t>serializa 11906</t>
  </si>
  <si>
    <t>55000 31</t>
  </si>
  <si>
    <t>110000 63</t>
  </si>
  <si>
    <t>192500 203</t>
  </si>
  <si>
    <t>220000 219</t>
  </si>
  <si>
    <t>247500 234</t>
  </si>
  <si>
    <t>275000 266</t>
  </si>
  <si>
    <t>302500 281</t>
  </si>
  <si>
    <t>330000 297</t>
  </si>
  <si>
    <t>357500 313</t>
  </si>
  <si>
    <t>385000 328</t>
  </si>
  <si>
    <t>412500 344</t>
  </si>
  <si>
    <t>440000 359</t>
  </si>
  <si>
    <t>495000 406</t>
  </si>
  <si>
    <t>522500 422</t>
  </si>
  <si>
    <t>550000 438</t>
  </si>
  <si>
    <t>permuta 438</t>
  </si>
  <si>
    <t>serializa 11953</t>
  </si>
  <si>
    <t>27500 15</t>
  </si>
  <si>
    <t>247500 265</t>
  </si>
  <si>
    <t>275000 281</t>
  </si>
  <si>
    <t>302500 297</t>
  </si>
  <si>
    <t>330000 312</t>
  </si>
  <si>
    <t>357500 328</t>
  </si>
  <si>
    <t>385000 359</t>
  </si>
  <si>
    <t>412500 375</t>
  </si>
  <si>
    <t>440000 390</t>
  </si>
  <si>
    <t>467500 406</t>
  </si>
  <si>
    <t>495000 422</t>
  </si>
  <si>
    <t>522500 437</t>
  </si>
  <si>
    <t>550000 469</t>
  </si>
  <si>
    <t>permuta 469</t>
  </si>
  <si>
    <t>serializa 11984</t>
  </si>
  <si>
    <t>467500 391</t>
  </si>
  <si>
    <t>serializa 11968</t>
  </si>
  <si>
    <t>Experimento2-ESBM: batch=250000 usuarios, clave=1024 bits, Mixnet=20 nodos, muestras=20</t>
  </si>
  <si>
    <t>12500 47</t>
  </si>
  <si>
    <t>37500 79</t>
  </si>
  <si>
    <t>62500 110</t>
  </si>
  <si>
    <t>75000 516</t>
  </si>
  <si>
    <t>87500 532</t>
  </si>
  <si>
    <t>100000 547</t>
  </si>
  <si>
    <t>112500 547</t>
  </si>
  <si>
    <t>125000 563</t>
  </si>
  <si>
    <t>137500 579</t>
  </si>
  <si>
    <t>150000 579</t>
  </si>
  <si>
    <t>162500 594</t>
  </si>
  <si>
    <t>175000 610</t>
  </si>
  <si>
    <t>187500 610</t>
  </si>
  <si>
    <t>200000 625</t>
  </si>
  <si>
    <t>212500 641</t>
  </si>
  <si>
    <t>225000 657</t>
  </si>
  <si>
    <t>237500 657</t>
  </si>
  <si>
    <t>250000 672</t>
  </si>
  <si>
    <t>permuta 6753</t>
  </si>
  <si>
    <t>serializa 15034</t>
  </si>
  <si>
    <t>12500 297</t>
  </si>
  <si>
    <t>25000 313</t>
  </si>
  <si>
    <t>37500 328</t>
  </si>
  <si>
    <t>50000 328</t>
  </si>
  <si>
    <t>62500 344</t>
  </si>
  <si>
    <t>75000 359</t>
  </si>
  <si>
    <t>87500 359</t>
  </si>
  <si>
    <t>100000 375</t>
  </si>
  <si>
    <t>112500 391</t>
  </si>
  <si>
    <t>125000 391</t>
  </si>
  <si>
    <t>137500 406</t>
  </si>
  <si>
    <t>150000 422</t>
  </si>
  <si>
    <t>162500 422</t>
  </si>
  <si>
    <t>175000 438</t>
  </si>
  <si>
    <t>187500 453</t>
  </si>
  <si>
    <t>200000 453</t>
  </si>
  <si>
    <t>212500 469</t>
  </si>
  <si>
    <t>225000 484</t>
  </si>
  <si>
    <t>237500 484</t>
  </si>
  <si>
    <t>250000 500</t>
  </si>
  <si>
    <t>permuta 6687</t>
  </si>
  <si>
    <t>serializa 14796</t>
  </si>
  <si>
    <t>12500 62</t>
  </si>
  <si>
    <t>37500 93</t>
  </si>
  <si>
    <t>50000 93</t>
  </si>
  <si>
    <t>62500 109</t>
  </si>
  <si>
    <t>75000 125</t>
  </si>
  <si>
    <t>87500 125</t>
  </si>
  <si>
    <t>100000 140</t>
  </si>
  <si>
    <t>125000 156</t>
  </si>
  <si>
    <t>137500 172</t>
  </si>
  <si>
    <t>150000 187</t>
  </si>
  <si>
    <t>162500 203</t>
  </si>
  <si>
    <t>187500 218</t>
  </si>
  <si>
    <t>237500 250</t>
  </si>
  <si>
    <t>permuta 6437</t>
  </si>
  <si>
    <t>serializa 14579</t>
  </si>
  <si>
    <t>212500 157</t>
  </si>
  <si>
    <t>237500 188</t>
  </si>
  <si>
    <t>permuta 6297</t>
  </si>
  <si>
    <t>serializa 14390</t>
  </si>
  <si>
    <t>250000 282</t>
  </si>
  <si>
    <t>Experimento2-ESBM: batch=250000 usuarios, clave=1024 bits, Mixnet=30 nodos, muestras=20</t>
  </si>
  <si>
    <t>62500 125</t>
  </si>
  <si>
    <t>87500 141</t>
  </si>
  <si>
    <t>112500 172</t>
  </si>
  <si>
    <t>125000 187</t>
  </si>
  <si>
    <t>137500 203</t>
  </si>
  <si>
    <t>150000 203</t>
  </si>
  <si>
    <t>162500 219</t>
  </si>
  <si>
    <t>175000 234</t>
  </si>
  <si>
    <t>187500 250</t>
  </si>
  <si>
    <t>225000 281</t>
  </si>
  <si>
    <t>237500 281</t>
  </si>
  <si>
    <t>permuta 6500</t>
  </si>
  <si>
    <t>serializa 14609</t>
  </si>
  <si>
    <t>62500 62</t>
  </si>
  <si>
    <t>150000 140</t>
  </si>
  <si>
    <t>162500 140</t>
  </si>
  <si>
    <t>187500 172</t>
  </si>
  <si>
    <t>212500 187</t>
  </si>
  <si>
    <t>250000 218</t>
  </si>
  <si>
    <t>serializa 14655</t>
  </si>
  <si>
    <t>187500 156</t>
  </si>
  <si>
    <t>serializa 14546</t>
  </si>
  <si>
    <t>75000 79</t>
  </si>
  <si>
    <t>112500 110</t>
  </si>
  <si>
    <t>125000 125</t>
  </si>
  <si>
    <t>150000 141</t>
  </si>
  <si>
    <t>162500 157</t>
  </si>
  <si>
    <t>175000 157</t>
  </si>
  <si>
    <t>212500 188</t>
  </si>
  <si>
    <t>237500 219</t>
  </si>
  <si>
    <t>permuta 6422</t>
  </si>
  <si>
    <t>serializa 14578</t>
  </si>
  <si>
    <t>permuta 6250</t>
  </si>
  <si>
    <t>serializa 15160</t>
  </si>
  <si>
    <t>Experimento2-ESBM: batch=250000 usuarios, clave=1024 bits, Mixnet=40 nodos, muestras=20</t>
  </si>
  <si>
    <t>75000 78</t>
  </si>
  <si>
    <t>87500 94</t>
  </si>
  <si>
    <t>100000 109</t>
  </si>
  <si>
    <t>112500 109</t>
  </si>
  <si>
    <t>137500 141</t>
  </si>
  <si>
    <t>162500 156</t>
  </si>
  <si>
    <t>187500 187</t>
  </si>
  <si>
    <t>212500 203</t>
  </si>
  <si>
    <t>250000 234</t>
  </si>
  <si>
    <t>serializa 14640</t>
  </si>
  <si>
    <t>125000 172</t>
  </si>
  <si>
    <t>137500 187</t>
  </si>
  <si>
    <t>175000 219</t>
  </si>
  <si>
    <t>187500 234</t>
  </si>
  <si>
    <t>212500 250</t>
  </si>
  <si>
    <t>225000 265</t>
  </si>
  <si>
    <t>250000 281</t>
  </si>
  <si>
    <t>permuta 6502</t>
  </si>
  <si>
    <t>serializa 14907</t>
  </si>
  <si>
    <t>37500 46</t>
  </si>
  <si>
    <t>87500 93</t>
  </si>
  <si>
    <t>125000 218</t>
  </si>
  <si>
    <t>137500 234</t>
  </si>
  <si>
    <t>150000 234</t>
  </si>
  <si>
    <t>162500 250</t>
  </si>
  <si>
    <t>175000 265</t>
  </si>
  <si>
    <t>187500 265</t>
  </si>
  <si>
    <t>200000 281</t>
  </si>
  <si>
    <t>212500 296</t>
  </si>
  <si>
    <t>225000 312</t>
  </si>
  <si>
    <t>237500 312</t>
  </si>
  <si>
    <t>permuta 6531</t>
  </si>
  <si>
    <t>212500 281</t>
  </si>
  <si>
    <t>225000 297</t>
  </si>
  <si>
    <t>237500 297</t>
  </si>
  <si>
    <t>250000 312</t>
  </si>
  <si>
    <t>serializa 14675</t>
  </si>
  <si>
    <t>175000 250</t>
  </si>
  <si>
    <t>200000 266</t>
  </si>
  <si>
    <t>212500 282</t>
  </si>
  <si>
    <t>225000 282</t>
  </si>
  <si>
    <t>250000 313</t>
  </si>
  <si>
    <t>permuta 6485</t>
  </si>
  <si>
    <t>serializa 14562</t>
  </si>
  <si>
    <t>Experimento2-ESBM: batch=250000 usuarios, clave=1024 bits, Mixnet=50 nodos, muestras=20</t>
  </si>
  <si>
    <t>permuta 6218</t>
  </si>
  <si>
    <t>serializa 14439</t>
  </si>
  <si>
    <t>permuta 6234</t>
  </si>
  <si>
    <t>112500 157</t>
  </si>
  <si>
    <t>150000 188</t>
  </si>
  <si>
    <t>162500 204</t>
  </si>
  <si>
    <t>175000 204</t>
  </si>
  <si>
    <t>187500 219</t>
  </si>
  <si>
    <t>237500 266</t>
  </si>
  <si>
    <t>serializa 14594</t>
  </si>
  <si>
    <t>permuta 6281</t>
  </si>
  <si>
    <t>150000 219</t>
  </si>
  <si>
    <t>162500 235</t>
  </si>
  <si>
    <t>serializa 14703</t>
  </si>
  <si>
    <t>Experimento2-ESBM: batch=250000 usuarios, clave=1024 bits, Mixnet=60 nodos, muestras=20</t>
  </si>
  <si>
    <t>serializa 14515</t>
  </si>
  <si>
    <t>187500 171</t>
  </si>
  <si>
    <t>permuta 6406</t>
  </si>
  <si>
    <t>serializa 14671</t>
  </si>
  <si>
    <t>175000 218</t>
  </si>
  <si>
    <t>200000 234</t>
  </si>
  <si>
    <t>permuta 6550</t>
  </si>
  <si>
    <t>serializa 14824</t>
  </si>
  <si>
    <t>12500 343</t>
  </si>
  <si>
    <t>25000 359</t>
  </si>
  <si>
    <t>37500 375</t>
  </si>
  <si>
    <t>50000 375</t>
  </si>
  <si>
    <t>62500 390</t>
  </si>
  <si>
    <t>75000 406</t>
  </si>
  <si>
    <t>87500 422</t>
  </si>
  <si>
    <t>100000 422</t>
  </si>
  <si>
    <t>112500 437</t>
  </si>
  <si>
    <t>125000 453</t>
  </si>
  <si>
    <t>137500 453</t>
  </si>
  <si>
    <t>150000 468</t>
  </si>
  <si>
    <t>162500 484</t>
  </si>
  <si>
    <t>175000 500</t>
  </si>
  <si>
    <t>187500 500</t>
  </si>
  <si>
    <t>200000 515</t>
  </si>
  <si>
    <t>212500 531</t>
  </si>
  <si>
    <t>225000 531</t>
  </si>
  <si>
    <t>237500 547</t>
  </si>
  <si>
    <t>250000 562</t>
  </si>
  <si>
    <t>permuta 6796</t>
  </si>
  <si>
    <t>serializa 14921</t>
  </si>
  <si>
    <t>permuta 6455</t>
  </si>
  <si>
    <t>serializa 14689</t>
  </si>
  <si>
    <t>Experimento2-ESBM: batch=250000 usuarios, clave=1024 bits, Mixnet=70 nodos, muestras=20</t>
  </si>
  <si>
    <t>serializa 14672</t>
  </si>
  <si>
    <t>serializa 14486</t>
  </si>
  <si>
    <t>serializa 14734</t>
  </si>
  <si>
    <t>serializa 14549</t>
  </si>
  <si>
    <t>12500 78</t>
  </si>
  <si>
    <t>permuta 6468</t>
  </si>
  <si>
    <t>serializa 14812</t>
  </si>
  <si>
    <t>Experimento2-ESBM: batch=250000 usuarios, clave=1024 bits, Mixnet=80 nodos, muestras=20</t>
  </si>
  <si>
    <t>permuta 6499</t>
  </si>
  <si>
    <t>serializa 14858</t>
  </si>
  <si>
    <t>37500 94</t>
  </si>
  <si>
    <t>permuta 6391</t>
  </si>
  <si>
    <t>serializa 14687</t>
  </si>
  <si>
    <t>37500 391</t>
  </si>
  <si>
    <t>50000 407</t>
  </si>
  <si>
    <t>62500 422</t>
  </si>
  <si>
    <t>75000 438</t>
  </si>
  <si>
    <t>87500 454</t>
  </si>
  <si>
    <t>100000 454</t>
  </si>
  <si>
    <t>112500 469</t>
  </si>
  <si>
    <t>125000 485</t>
  </si>
  <si>
    <t>137500 500</t>
  </si>
  <si>
    <t>150000 516</t>
  </si>
  <si>
    <t>162500 516</t>
  </si>
  <si>
    <t>175000 532</t>
  </si>
  <si>
    <t>187500 547</t>
  </si>
  <si>
    <t>200000 563</t>
  </si>
  <si>
    <t>212500 563</t>
  </si>
  <si>
    <t>225000 579</t>
  </si>
  <si>
    <t>237500 594</t>
  </si>
  <si>
    <t>250000 610</t>
  </si>
  <si>
    <t>permuta 6875</t>
  </si>
  <si>
    <t>serializa 15156</t>
  </si>
  <si>
    <t>125000 188</t>
  </si>
  <si>
    <t>serializa 14719</t>
  </si>
  <si>
    <t>Experimento2-ESBM: batch=250000 usuarios, clave=1024 bits, Mixnet=90 nodos, muestras=20</t>
  </si>
  <si>
    <t>112500 125</t>
  </si>
  <si>
    <t>125000 140</t>
  </si>
  <si>
    <t>162500 187</t>
  </si>
  <si>
    <t>187500 203</t>
  </si>
  <si>
    <t>225000 234</t>
  </si>
  <si>
    <t>serializa 14718</t>
  </si>
  <si>
    <t>187500 188</t>
  </si>
  <si>
    <t>200000 204</t>
  </si>
  <si>
    <t>212500 219</t>
  </si>
  <si>
    <t>237500 235</t>
  </si>
  <si>
    <t>250000 250</t>
  </si>
  <si>
    <t>permuta 6266</t>
  </si>
  <si>
    <t>serializa 14844</t>
  </si>
  <si>
    <t>237500 234</t>
  </si>
  <si>
    <t>permuta 6439</t>
  </si>
  <si>
    <t>serializa 14798</t>
  </si>
  <si>
    <t>137500 140</t>
  </si>
  <si>
    <t>162500 172</t>
  </si>
  <si>
    <t>permuta 6265</t>
  </si>
  <si>
    <t>serializa 14656</t>
  </si>
  <si>
    <t>100000 110</t>
  </si>
  <si>
    <t>225000 313</t>
  </si>
  <si>
    <t>237500 328</t>
  </si>
  <si>
    <t>250000 344</t>
  </si>
  <si>
    <t>permuta 6563</t>
  </si>
  <si>
    <t>serializa 14814</t>
  </si>
  <si>
    <t>Experimento2-ESBM: batch=250000 usuarios, clave=1024 bits, Mixnet=100 nodos, muestras=20</t>
  </si>
  <si>
    <t>175000 171</t>
  </si>
  <si>
    <t>225000 218</t>
  </si>
  <si>
    <t>permuta 6249</t>
  </si>
  <si>
    <t>serializa 14892</t>
  </si>
  <si>
    <t>50000 63</t>
  </si>
  <si>
    <t>212500 313</t>
  </si>
  <si>
    <t>225000 328</t>
  </si>
  <si>
    <t>permuta 6656</t>
  </si>
  <si>
    <t>serializa 15234</t>
  </si>
  <si>
    <t>serializa 14797</t>
  </si>
  <si>
    <t>12500 79</t>
  </si>
  <si>
    <t>25000 94</t>
  </si>
  <si>
    <t>37500 110</t>
  </si>
  <si>
    <t>50000 125</t>
  </si>
  <si>
    <t>62500 141</t>
  </si>
  <si>
    <t>87500 157</t>
  </si>
  <si>
    <t>100000 172</t>
  </si>
  <si>
    <t>112500 188</t>
  </si>
  <si>
    <t>125000 204</t>
  </si>
  <si>
    <t>137500 219</t>
  </si>
  <si>
    <t>187500 266</t>
  </si>
  <si>
    <t>200000 282</t>
  </si>
  <si>
    <t>237500 313</t>
  </si>
  <si>
    <t>250000 329</t>
  </si>
  <si>
    <t>MEDIA</t>
  </si>
  <si>
    <t>VARIANZA</t>
  </si>
  <si>
    <t>varen%</t>
  </si>
  <si>
    <t>Tabla a representar:</t>
  </si>
  <si>
    <t>Users(k)</t>
  </si>
  <si>
    <t>txor(ms)</t>
  </si>
  <si>
    <t>tshuf(ms)</t>
  </si>
  <si>
    <t>tsend(ms)</t>
  </si>
  <si>
    <t>Nodos</t>
  </si>
  <si>
    <t>txorbt</t>
  </si>
  <si>
    <t>txores</t>
  </si>
  <si>
    <t>tshufes</t>
  </si>
  <si>
    <t>tsendes</t>
  </si>
  <si>
    <t>tsendbt</t>
  </si>
  <si>
    <t>Esto se debe a que en el segundo hay que usar un java ArrayList</t>
  </si>
  <si>
    <t>mientras que en el primero son vectores, o sea, tipos primitivos.</t>
  </si>
  <si>
    <t>Tamaño del archivo de salida para 550K users es 616.545.903 bytes</t>
  </si>
  <si>
    <t>tamaño del fichero de salida en BTFM para 250K users: 265.248.187 bytes</t>
  </si>
  <si>
    <t>para 100K: 112.099.553 bytes</t>
  </si>
  <si>
    <t>para 550k: 583.546.057 bytes</t>
  </si>
  <si>
    <t>para 100K: 106.099.429 bytes</t>
  </si>
  <si>
    <t>ESBM/BTFM sale:</t>
  </si>
  <si>
    <t>ESBM</t>
  </si>
  <si>
    <t>o sea un 5,6% mayor, prácticamente lo que se engorda por los nodos.</t>
  </si>
  <si>
    <t>Para 100 nodos y 100K el archivo es de 148.099.557 bytes:</t>
  </si>
  <si>
    <t>O sea un 39,58% mayor</t>
  </si>
  <si>
    <t xml:space="preserve">Cada nodo es un integer más en el vector q, o sea 32 bits de más. 100 nodos serían 3200 bits de más sobre los 1024 del mensaje y todo </t>
  </si>
  <si>
    <t>RSApara1K</t>
  </si>
  <si>
    <t>tt(s)</t>
  </si>
  <si>
    <t>nodes</t>
  </si>
  <si>
    <t>size</t>
  </si>
  <si>
    <t>ESBM para 250K y nodos crecientes:</t>
  </si>
  <si>
    <t>ESBM para 10n y 100K-550K:</t>
  </si>
  <si>
    <t>tam</t>
  </si>
  <si>
    <t>tambtfm</t>
  </si>
  <si>
    <t>Increment (MB)</t>
  </si>
  <si>
    <t>Increment (%)</t>
  </si>
  <si>
    <t>Nodes</t>
  </si>
  <si>
    <t>Tiempo consumido en todo el proceso:</t>
  </si>
  <si>
    <t>Porcentaje medio en BTFM que supone txor+tshuf sobre el tiempo total</t>
  </si>
  <si>
    <t>Media:</t>
  </si>
  <si>
    <t>%detxor</t>
  </si>
  <si>
    <t>%shuf</t>
  </si>
  <si>
    <t>%send</t>
  </si>
  <si>
    <t>txor/total=</t>
  </si>
  <si>
    <t>tshuf/tt=</t>
  </si>
  <si>
    <t>tsend/tt=</t>
  </si>
  <si>
    <t>Exp4-cMIx: batch=1000 usuarios, clave=1024 bits, nodos=10</t>
  </si>
  <si>
    <t>Archivo:batchcMIX_mod1024_tam1k_nodos10 tiene 1062187 bytes</t>
  </si>
  <si>
    <t>tiempos de cada intento completo</t>
  </si>
  <si>
    <t>MEDIA/intento</t>
  </si>
  <si>
    <t>primera vuelta</t>
  </si>
  <si>
    <t>segunda vuelta</t>
  </si>
  <si>
    <t>serialización</t>
  </si>
  <si>
    <t>tser</t>
  </si>
  <si>
    <t>t1</t>
  </si>
  <si>
    <t>t2</t>
  </si>
  <si>
    <t>media realista</t>
  </si>
  <si>
    <t>Tiempo realista por nodo para 1000usuarios:</t>
  </si>
  <si>
    <t>Archivo:batchcMIX_mod1024_tam2k_nodos10 tiene 2124191 bytes</t>
  </si>
  <si>
    <t>Archivo:batchcMIX_mod1024_tam3k_nodos10 tiene 3186170 bytes</t>
  </si>
  <si>
    <t>Archivo:batchcMIX_mod1024_tam4k_nodos10 tiene 4248083 bytes</t>
  </si>
  <si>
    <t>Archivo:batchcMIX_mod1024_tam5k_nodos10 tiene 5310163 bytes</t>
  </si>
  <si>
    <t>Archivo:batchcMIX_mod1024_tam6k_nodos10 tiene 6372111 bytes</t>
  </si>
  <si>
    <t>Archivo:batchcMIX_mod1024_tam7k_nodos10 tiene 7434080 bytes</t>
  </si>
  <si>
    <t>Archivo:batchcMIX_mod1024_tam8k_nodos10 tiene 8496057 bytes</t>
  </si>
  <si>
    <t>Archivo:batchcMIX_mod1024_tam9k_nodos10 tiene 9554017 bytes</t>
  </si>
  <si>
    <t>Archivo:batchcMIX_mod1024_tam10k_nodos10 tiene 10620097 bytes</t>
  </si>
  <si>
    <t>size(k)</t>
  </si>
  <si>
    <t>Archivo:batchsalidaRSA tiene 165206 bytes</t>
  </si>
  <si>
    <t>1k</t>
  </si>
  <si>
    <t>t_cifr</t>
  </si>
  <si>
    <t>t_ser</t>
  </si>
  <si>
    <t>a</t>
  </si>
  <si>
    <t>b</t>
  </si>
  <si>
    <t>c</t>
  </si>
  <si>
    <t>d</t>
  </si>
  <si>
    <t>2k</t>
  </si>
  <si>
    <t>e</t>
  </si>
  <si>
    <t>Archivo:batchsalidaRSA tiene 330190 bytes</t>
  </si>
  <si>
    <t>Archivo:batchsalidaRSA tiene 495184 bytes</t>
  </si>
  <si>
    <t>3k</t>
  </si>
  <si>
    <t>4k</t>
  </si>
  <si>
    <t>Archivo:batchsalidaRSA tiene 660171 bytes</t>
  </si>
  <si>
    <t>Archivo:batchsalidaRSA tiene 825179 bytes</t>
  </si>
  <si>
    <t>5k</t>
  </si>
  <si>
    <t>6k</t>
  </si>
  <si>
    <t>7k</t>
  </si>
  <si>
    <t>8k</t>
  </si>
  <si>
    <t>9k</t>
  </si>
  <si>
    <t>10k</t>
  </si>
  <si>
    <t>Archivo:batchsalidaRSA tiene 990159 bytes</t>
  </si>
  <si>
    <t>Archivo:batchsalidaRSA tiene 1155155 bytes</t>
  </si>
  <si>
    <t>Archivo:batchsalidaRSA tiene 1320172 bytes</t>
  </si>
  <si>
    <t>Archivo:batchsalidaRSA tiene 1485167 bytes</t>
  </si>
  <si>
    <t>Archivo:batchsalidaRSA tiene 1650159 bytes</t>
  </si>
  <si>
    <t>media</t>
  </si>
  <si>
    <t>ESEBM</t>
  </si>
  <si>
    <t>cMIX</t>
  </si>
  <si>
    <t>RSA</t>
  </si>
  <si>
    <t>Latency in each node (ms)</t>
  </si>
  <si>
    <t>Experiments with ESEBM algorithm taking a mixnet with 10 nodes. Batch from 100K  to 550K users. Each experiment is launched 5 times in order to calculate an average time. Mensajes shows the number of message processed. Then they are shuffled (permuta) and then stored in a file (serializa).</t>
  </si>
  <si>
    <t>Experiments with BTFM algorithm taking a mixnet with 10 nodes. Batch from 100K  to 550K users. Each experiment is launched 5 times in order to calculate an average time. Mensajes shows the number of message processed. Then they are shuffled (permuta) and then stored in a file (serializa).</t>
  </si>
  <si>
    <t>Experiments with ESEBM algorithm with a batch of 250k users and a mixnet from 10 to 100 nodes. Rows are intermediate samples of the process</t>
  </si>
  <si>
    <t>Experiments with RSA scheme for different batches of users from 1k to 10k.</t>
  </si>
  <si>
    <t>Experiments with cMIX scheme. Same conditions as previous experiments, but with less intermediate samples in the process and from 1k to 10k users in the batch.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</si>
</sst>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6"/>
      <color indexed="8"/>
      <name val="Times New Roman"/>
      <family val="0"/>
    </font>
    <font>
      <sz val="20"/>
      <color indexed="8"/>
      <name val="Times New Roman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0" fillId="12" borderId="0" xfId="0" applyFill="1" applyAlignment="1">
      <alignment/>
    </xf>
    <xf numFmtId="0" fontId="36" fillId="0" borderId="0" xfId="0" applyFont="1" applyAlignment="1">
      <alignment/>
    </xf>
    <xf numFmtId="0" fontId="41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Node delay in seconds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6125"/>
          <c:w val="0.952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cMIX!$K$16</c:f>
              <c:strCache>
                <c:ptCount val="1"/>
                <c:pt idx="0">
                  <c:v>cMIX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cMIX!$J$17:$J$26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cMIX!$K$17:$K$26</c:f>
              <c:numCache>
                <c:ptCount val="10"/>
                <c:pt idx="0">
                  <c:v>0.65444</c:v>
                </c:pt>
                <c:pt idx="1">
                  <c:v>1.336395</c:v>
                </c:pt>
                <c:pt idx="2">
                  <c:v>2.00083</c:v>
                </c:pt>
                <c:pt idx="3">
                  <c:v>2.611325</c:v>
                </c:pt>
                <c:pt idx="4">
                  <c:v>3.284345</c:v>
                </c:pt>
                <c:pt idx="5">
                  <c:v>3.91286</c:v>
                </c:pt>
                <c:pt idx="6">
                  <c:v>4.60763</c:v>
                </c:pt>
                <c:pt idx="7">
                  <c:v>5.254325</c:v>
                </c:pt>
                <c:pt idx="8">
                  <c:v>5.775270000000001</c:v>
                </c:pt>
                <c:pt idx="9">
                  <c:v>6.578315000000001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cMIX!$L$16</c:f>
              <c:strCache>
                <c:ptCount val="1"/>
                <c:pt idx="0">
                  <c:v>RSA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cMIX!$J$17:$J$26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cMIX!$L$17:$L$26</c:f>
              <c:numCache>
                <c:ptCount val="10"/>
                <c:pt idx="0">
                  <c:v>2.078</c:v>
                </c:pt>
                <c:pt idx="1">
                  <c:v>4.0656</c:v>
                </c:pt>
                <c:pt idx="2">
                  <c:v>6.0474</c:v>
                </c:pt>
                <c:pt idx="3">
                  <c:v>7.884600000000001</c:v>
                </c:pt>
                <c:pt idx="4">
                  <c:v>9.9714</c:v>
                </c:pt>
                <c:pt idx="5">
                  <c:v>11.8062</c:v>
                </c:pt>
                <c:pt idx="6">
                  <c:v>13.8472</c:v>
                </c:pt>
                <c:pt idx="7">
                  <c:v>15.871799999999999</c:v>
                </c:pt>
                <c:pt idx="8">
                  <c:v>17.787200000000002</c:v>
                </c:pt>
                <c:pt idx="9">
                  <c:v>19.890400000000003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cMIX!$M$16</c:f>
              <c:strCache>
                <c:ptCount val="1"/>
                <c:pt idx="0">
                  <c:v>ESEBM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cMIX!$J$17:$J$26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cMIX!$M$17:$M$26</c:f>
              <c:numCache>
                <c:ptCount val="10"/>
                <c:pt idx="0">
                  <c:v>0.062</c:v>
                </c:pt>
                <c:pt idx="1">
                  <c:v>0.078</c:v>
                </c:pt>
                <c:pt idx="2">
                  <c:v>0.1158</c:v>
                </c:pt>
                <c:pt idx="3">
                  <c:v>0.15</c:v>
                </c:pt>
                <c:pt idx="4">
                  <c:v>0.18419999999999997</c:v>
                </c:pt>
                <c:pt idx="5">
                  <c:v>0.21880000000000002</c:v>
                </c:pt>
                <c:pt idx="6">
                  <c:v>0.2656</c:v>
                </c:pt>
                <c:pt idx="7">
                  <c:v>0.2874</c:v>
                </c:pt>
                <c:pt idx="8">
                  <c:v>0.328</c:v>
                </c:pt>
                <c:pt idx="9">
                  <c:v>0.3594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cMIX!$N$16</c:f>
              <c:strCache>
                <c:ptCount val="1"/>
                <c:pt idx="0">
                  <c:v>BTFM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cMIX!$J$17:$J$26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cMIX!$N$17:$N$26</c:f>
              <c:numCache>
                <c:ptCount val="10"/>
                <c:pt idx="0">
                  <c:v>0.0282</c:v>
                </c:pt>
                <c:pt idx="1">
                  <c:v>0.046799999999999994</c:v>
                </c:pt>
                <c:pt idx="2">
                  <c:v>0.0658</c:v>
                </c:pt>
                <c:pt idx="3">
                  <c:v>0.097</c:v>
                </c:pt>
                <c:pt idx="4">
                  <c:v>0.125</c:v>
                </c:pt>
                <c:pt idx="5">
                  <c:v>0.147</c:v>
                </c:pt>
                <c:pt idx="6">
                  <c:v>0.1656</c:v>
                </c:pt>
                <c:pt idx="7">
                  <c:v>0.1752</c:v>
                </c:pt>
                <c:pt idx="8">
                  <c:v>0.2</c:v>
                </c:pt>
                <c:pt idx="9">
                  <c:v>0.2186</c:v>
                </c:pt>
              </c:numCache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Batch size (k)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284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13175"/>
          <c:y val="0.2015"/>
          <c:w val="0.18025"/>
          <c:h val="0.19"/>
        </c:manualLayout>
      </c:layout>
      <c:overlay val="0"/>
      <c:spPr>
        <a:solidFill>
          <a:srgbClr val="FFFFFF"/>
        </a:solidFill>
        <a:ln w="12700">
          <a:solidFill>
            <a:srgbClr val="33CCCC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Node delay in seconds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565"/>
          <c:w val="0.952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BTFM!$Y$3</c:f>
              <c:strCache>
                <c:ptCount val="1"/>
                <c:pt idx="0">
                  <c:v>BTFM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BTFM!$X$4:$X$13</c:f>
              <c:numCache>
                <c:ptCount val="10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</c:numCache>
            </c:numRef>
          </c:cat>
          <c:val>
            <c:numRef>
              <c:f>BTFM!$Y$4:$Y$13</c:f>
              <c:numCache>
                <c:ptCount val="10"/>
                <c:pt idx="0">
                  <c:v>2.1536</c:v>
                </c:pt>
                <c:pt idx="1">
                  <c:v>3.1188000000000002</c:v>
                </c:pt>
                <c:pt idx="2">
                  <c:v>4.212</c:v>
                </c:pt>
                <c:pt idx="3">
                  <c:v>5.3346</c:v>
                </c:pt>
                <c:pt idx="4">
                  <c:v>6.3751999999999995</c:v>
                </c:pt>
                <c:pt idx="5">
                  <c:v>7.4912</c:v>
                </c:pt>
                <c:pt idx="6">
                  <c:v>8.6624</c:v>
                </c:pt>
                <c:pt idx="7">
                  <c:v>9.684</c:v>
                </c:pt>
                <c:pt idx="8">
                  <c:v>10.853200000000001</c:v>
                </c:pt>
                <c:pt idx="9">
                  <c:v>12.0276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BTFM!$Z$3</c:f>
              <c:strCache>
                <c:ptCount val="1"/>
                <c:pt idx="0">
                  <c:v>ESEBM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BTFM!$X$4:$X$13</c:f>
              <c:numCache>
                <c:ptCount val="10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</c:numCache>
            </c:numRef>
          </c:cat>
          <c:val>
            <c:numRef>
              <c:f>BTFM!$Z$4:$Z$13</c:f>
              <c:numCache>
                <c:ptCount val="10"/>
                <c:pt idx="0">
                  <c:v>4.240399999999999</c:v>
                </c:pt>
                <c:pt idx="1">
                  <c:v>7.0876</c:v>
                </c:pt>
                <c:pt idx="2">
                  <c:v>10.6342</c:v>
                </c:pt>
                <c:pt idx="3">
                  <c:v>14.6496</c:v>
                </c:pt>
                <c:pt idx="4">
                  <c:v>19.364</c:v>
                </c:pt>
                <c:pt idx="5">
                  <c:v>24.1968</c:v>
                </c:pt>
                <c:pt idx="6">
                  <c:v>29.9098</c:v>
                </c:pt>
                <c:pt idx="7">
                  <c:v>35.9928</c:v>
                </c:pt>
                <c:pt idx="8">
                  <c:v>42.995599999999996</c:v>
                </c:pt>
                <c:pt idx="9">
                  <c:v>50.857</c:v>
                </c:pt>
              </c:numCache>
            </c:numRef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Users (k)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248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5"/>
          <c:y val="0.285"/>
          <c:w val="0.15025"/>
          <c:h val="0.13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Batch overload (columns in MB, line in %)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6275"/>
          <c:w val="0.941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BTFM!$U$101</c:f>
              <c:strCache>
                <c:ptCount val="1"/>
                <c:pt idx="0">
                  <c:v>Increment (MB)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BTFM!$T$102:$T$111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BTFM!$U$102:$U$111</c:f>
              <c:numCache>
                <c:ptCount val="10"/>
                <c:pt idx="0">
                  <c:v>14.305292129516602</c:v>
                </c:pt>
                <c:pt idx="1">
                  <c:v>23.842028617858887</c:v>
                </c:pt>
                <c:pt idx="2">
                  <c:v>33.3786506652832</c:v>
                </c:pt>
                <c:pt idx="3">
                  <c:v>42.915520668029785</c:v>
                </c:pt>
                <c:pt idx="4">
                  <c:v>52.452250480651855</c:v>
                </c:pt>
                <c:pt idx="5">
                  <c:v>61.98900604248047</c:v>
                </c:pt>
                <c:pt idx="6">
                  <c:v>71.5257158279419</c:v>
                </c:pt>
                <c:pt idx="7">
                  <c:v>81.06246757507324</c:v>
                </c:pt>
                <c:pt idx="8">
                  <c:v>90.59918212890625</c:v>
                </c:pt>
                <c:pt idx="9">
                  <c:v>100.13600063323975</c:v>
                </c:pt>
              </c:numCache>
            </c:numRef>
          </c:val>
        </c:ser>
        <c:axId val="34220422"/>
        <c:axId val="39548343"/>
      </c:barChart>
      <c:lineChart>
        <c:grouping val="standard"/>
        <c:varyColors val="0"/>
        <c:ser>
          <c:idx val="1"/>
          <c:order val="1"/>
          <c:tx>
            <c:strRef>
              <c:f>BTFM!$V$101</c:f>
              <c:strCache>
                <c:ptCount val="1"/>
                <c:pt idx="0">
                  <c:v>Increment (%)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BTFM!$V$102:$V$111</c:f>
              <c:numCache>
                <c:ptCount val="10"/>
                <c:pt idx="0">
                  <c:v>5.655151188648841</c:v>
                </c:pt>
                <c:pt idx="1">
                  <c:v>9.425202593373427</c:v>
                </c:pt>
                <c:pt idx="2">
                  <c:v>13.19520875744949</c:v>
                </c:pt>
                <c:pt idx="3">
                  <c:v>16.96531294293069</c:v>
                </c:pt>
                <c:pt idx="4">
                  <c:v>20.735361708617447</c:v>
                </c:pt>
                <c:pt idx="5">
                  <c:v>24.50542065345012</c:v>
                </c:pt>
                <c:pt idx="6">
                  <c:v>28.275461502023386</c:v>
                </c:pt>
                <c:pt idx="7">
                  <c:v>32.04551893883444</c:v>
                </c:pt>
                <c:pt idx="8">
                  <c:v>35.81556167243473</c:v>
                </c:pt>
                <c:pt idx="9">
                  <c:v>39.58564549962409</c:v>
                </c:pt>
              </c:numCache>
            </c:numRef>
          </c:val>
          <c:smooth val="0"/>
        </c:ser>
        <c:axId val="34220422"/>
        <c:axId val="39548343"/>
      </c:lineChart>
      <c:catAx>
        <c:axId val="34220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Mixnet nodes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548343"/>
        <c:crosses val="autoZero"/>
        <c:auto val="0"/>
        <c:lblOffset val="100"/>
        <c:tickLblSkip val="1"/>
        <c:noMultiLvlLbl val="0"/>
      </c:catAx>
      <c:valAx>
        <c:axId val="39548343"/>
        <c:scaling>
          <c:orientation val="minMax"/>
          <c:max val="10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220422"/>
        <c:crossesAt val="1"/>
        <c:crossBetween val="between"/>
        <c:dispUnits/>
      </c:valAx>
      <c:spPr>
        <a:noFill/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08525"/>
          <c:w val="0.97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BTFM!$S$3</c:f>
              <c:strCache>
                <c:ptCount val="1"/>
                <c:pt idx="0">
                  <c:v>txor(ms)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BTFM!$R$4:$R$13</c:f>
              <c:numCache/>
            </c:numRef>
          </c:cat>
          <c:val>
            <c:numRef>
              <c:f>BTFM!$S$4:$S$13</c:f>
              <c:numCache/>
            </c:numRef>
          </c:val>
          <c:smooth val="0"/>
        </c:ser>
        <c:ser>
          <c:idx val="1"/>
          <c:order val="1"/>
          <c:tx>
            <c:strRef>
              <c:f>BTFM!$T$3</c:f>
              <c:strCache>
                <c:ptCount val="1"/>
                <c:pt idx="0">
                  <c:v>tshuf(ms)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BTFM!$R$4:$R$13</c:f>
              <c:numCache/>
            </c:numRef>
          </c:cat>
          <c:val>
            <c:numRef>
              <c:f>BTFM!$T$4:$T$13</c:f>
              <c:numCache/>
            </c:numRef>
          </c:val>
          <c:smooth val="0"/>
        </c:ser>
        <c:ser>
          <c:idx val="2"/>
          <c:order val="2"/>
          <c:tx>
            <c:strRef>
              <c:f>BTFM!$U$3</c:f>
              <c:strCache>
                <c:ptCount val="1"/>
                <c:pt idx="0">
                  <c:v>tsend(ms)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BTFM!$R$4:$R$13</c:f>
              <c:numCache/>
            </c:numRef>
          </c:cat>
          <c:val>
            <c:numRef>
              <c:f>BTFM!$U$4:$U$13</c:f>
              <c:numCache/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39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75"/>
          <c:y val="0.931"/>
          <c:w val="0.592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Tiempo de XOR de todos los mensajes</a:t>
            </a:r>
          </a:p>
        </c:rich>
      </c:tx>
      <c:layout>
        <c:manualLayout>
          <c:xMode val="factor"/>
          <c:yMode val="factor"/>
          <c:x val="0.169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525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BTFM!$S$42</c:f>
              <c:strCache>
                <c:ptCount val="1"/>
                <c:pt idx="0">
                  <c:v>txorbt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BTFM!$R$43:$R$52</c:f>
              <c:numCache/>
            </c:numRef>
          </c:xVal>
          <c:yVal>
            <c:numRef>
              <c:f>BTFM!$S$43:$S$52</c:f>
              <c:numCache/>
            </c:numRef>
          </c:yVal>
          <c:smooth val="0"/>
        </c:ser>
        <c:ser>
          <c:idx val="1"/>
          <c:order val="1"/>
          <c:tx>
            <c:strRef>
              <c:f>BTFM!$T$42</c:f>
              <c:strCache>
                <c:ptCount val="1"/>
                <c:pt idx="0">
                  <c:v>txores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BTFM!$R$43:$R$52</c:f>
              <c:numCache/>
            </c:numRef>
          </c:xVal>
          <c:yVal>
            <c:numRef>
              <c:f>BTFM!$T$43:$T$52</c:f>
              <c:numCache/>
            </c:numRef>
          </c:yVal>
          <c:smooth val="0"/>
        </c:ser>
        <c:axId val="41039482"/>
        <c:axId val="33811019"/>
      </c:scatterChart>
      <c:valAx>
        <c:axId val="410394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811019"/>
        <c:crosses val="autoZero"/>
        <c:crossBetween val="midCat"/>
        <c:dispUnits/>
      </c:valAx>
      <c:valAx>
        <c:axId val="33811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0394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75"/>
          <c:y val="0.90325"/>
          <c:w val="0.31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Tiempo de serialización y envío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BTFM!$S$70</c:f>
              <c:strCache>
                <c:ptCount val="1"/>
                <c:pt idx="0">
                  <c:v>tsendbt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BTFM!$R$71:$R$80</c:f>
              <c:numCache/>
            </c:numRef>
          </c:cat>
          <c:val>
            <c:numRef>
              <c:f>BTFM!$S$71:$S$80</c:f>
              <c:numCache/>
            </c:numRef>
          </c:val>
          <c:smooth val="0"/>
        </c:ser>
        <c:ser>
          <c:idx val="1"/>
          <c:order val="1"/>
          <c:tx>
            <c:strRef>
              <c:f>BTFM!$T$70</c:f>
              <c:strCache>
                <c:ptCount val="1"/>
                <c:pt idx="0">
                  <c:v>tsendes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BTFM!$R$71:$R$80</c:f>
              <c:numCache/>
            </c:numRef>
          </c:cat>
          <c:val>
            <c:numRef>
              <c:f>BTFM!$T$71:$T$80</c:f>
              <c:numCache/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863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5"/>
          <c:y val="0.90325"/>
          <c:w val="0.354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BTFM!$U$101</c:f>
              <c:strCache>
                <c:ptCount val="1"/>
                <c:pt idx="0">
                  <c:v>Increment (MB)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BTFM!$T$102:$T$111</c:f>
              <c:numCache/>
            </c:numRef>
          </c:cat>
          <c:val>
            <c:numRef>
              <c:f>BTFM!$U$102:$U$111</c:f>
              <c:numCache/>
            </c:numRef>
          </c:val>
        </c:ser>
        <c:overlap val="-27"/>
        <c:gapWidth val="219"/>
        <c:axId val="19279854"/>
        <c:axId val="39300959"/>
      </c:bar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300959"/>
        <c:crosses val="autoZero"/>
        <c:auto val="1"/>
        <c:lblOffset val="100"/>
        <c:tickLblSkip val="1"/>
        <c:noMultiLvlLbl val="0"/>
      </c:catAx>
      <c:valAx>
        <c:axId val="3930095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79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BTFM!$V$101</c:f>
              <c:strCache>
                <c:ptCount val="1"/>
                <c:pt idx="0">
                  <c:v>Increment (%)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BTFM!$T$102:$T$111</c:f>
              <c:numCache/>
            </c:numRef>
          </c:cat>
          <c:val>
            <c:numRef>
              <c:f>BTFM!$V$102:$V$111</c:f>
              <c:numCache/>
            </c:numRef>
          </c:val>
          <c:smooth val="0"/>
        </c:ser>
        <c:marker val="1"/>
        <c:axId val="18164312"/>
        <c:axId val="29261081"/>
      </c:lineChart>
      <c:catAx>
        <c:axId val="181643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64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ESBMxn!$S$1</c:f>
              <c:strCache>
                <c:ptCount val="1"/>
                <c:pt idx="0">
                  <c:v>txor(ms)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ESBMxn!$R$2:$R$11</c:f>
              <c:numCache/>
            </c:numRef>
          </c:cat>
          <c:val>
            <c:numRef>
              <c:f>ESBMxn!$S$2:$S$11</c:f>
              <c:numCache/>
            </c:numRef>
          </c:val>
          <c:smooth val="0"/>
        </c:ser>
        <c:ser>
          <c:idx val="1"/>
          <c:order val="1"/>
          <c:tx>
            <c:strRef>
              <c:f>ESBMxn!$T$1</c:f>
              <c:strCache>
                <c:ptCount val="1"/>
                <c:pt idx="0">
                  <c:v>tshuf(ms)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ESBMxn!$R$2:$R$11</c:f>
              <c:numCache/>
            </c:numRef>
          </c:cat>
          <c:val>
            <c:numRef>
              <c:f>ESBMxn!$T$2:$T$11</c:f>
              <c:numCache/>
            </c:numRef>
          </c:val>
          <c:smooth val="0"/>
        </c:ser>
        <c:ser>
          <c:idx val="2"/>
          <c:order val="2"/>
          <c:tx>
            <c:strRef>
              <c:f>ESBMxn!$U$1</c:f>
              <c:strCache>
                <c:ptCount val="1"/>
                <c:pt idx="0">
                  <c:v>tsend(ms)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ESBMxn!$R$2:$R$11</c:f>
              <c:numCache/>
            </c:numRef>
          </c:cat>
          <c:val>
            <c:numRef>
              <c:f>ESBMxn!$U$2:$U$11</c:f>
              <c:numCache/>
            </c:numRef>
          </c:val>
          <c:smooth val="0"/>
        </c:ser>
        <c:marker val="1"/>
        <c:axId val="62023138"/>
        <c:axId val="21337331"/>
      </c:line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0231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75"/>
          <c:y val="0.90325"/>
          <c:w val="0.592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14</xdr:row>
      <xdr:rowOff>190500</xdr:rowOff>
    </xdr:from>
    <xdr:to>
      <xdr:col>23</xdr:col>
      <xdr:colOff>0</xdr:colOff>
      <xdr:row>34</xdr:row>
      <xdr:rowOff>190500</xdr:rowOff>
    </xdr:to>
    <xdr:graphicFrame>
      <xdr:nvGraphicFramePr>
        <xdr:cNvPr id="1" name="Gráfico 2"/>
        <xdr:cNvGraphicFramePr/>
      </xdr:nvGraphicFramePr>
      <xdr:xfrm>
        <a:off x="12954000" y="2857500"/>
        <a:ext cx="4572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9525</xdr:colOff>
      <xdr:row>38</xdr:row>
      <xdr:rowOff>104775</xdr:rowOff>
    </xdr:from>
    <xdr:to>
      <xdr:col>26</xdr:col>
      <xdr:colOff>9525</xdr:colOff>
      <xdr:row>52</xdr:row>
      <xdr:rowOff>180975</xdr:rowOff>
    </xdr:to>
    <xdr:graphicFrame>
      <xdr:nvGraphicFramePr>
        <xdr:cNvPr id="2" name="Gráfico 3"/>
        <xdr:cNvGraphicFramePr/>
      </xdr:nvGraphicFramePr>
      <xdr:xfrm>
        <a:off x="15249525" y="7343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38100</xdr:colOff>
      <xdr:row>69</xdr:row>
      <xdr:rowOff>9525</xdr:rowOff>
    </xdr:from>
    <xdr:to>
      <xdr:col>26</xdr:col>
      <xdr:colOff>38100</xdr:colOff>
      <xdr:row>83</xdr:row>
      <xdr:rowOff>85725</xdr:rowOff>
    </xdr:to>
    <xdr:graphicFrame>
      <xdr:nvGraphicFramePr>
        <xdr:cNvPr id="3" name="Gráfico 4"/>
        <xdr:cNvGraphicFramePr/>
      </xdr:nvGraphicFramePr>
      <xdr:xfrm>
        <a:off x="15278100" y="131540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9525</xdr:colOff>
      <xdr:row>100</xdr:row>
      <xdr:rowOff>9525</xdr:rowOff>
    </xdr:from>
    <xdr:to>
      <xdr:col>29</xdr:col>
      <xdr:colOff>9525</xdr:colOff>
      <xdr:row>114</xdr:row>
      <xdr:rowOff>85725</xdr:rowOff>
    </xdr:to>
    <xdr:graphicFrame>
      <xdr:nvGraphicFramePr>
        <xdr:cNvPr id="4" name="Gráfico 5"/>
        <xdr:cNvGraphicFramePr/>
      </xdr:nvGraphicFramePr>
      <xdr:xfrm>
        <a:off x="17535525" y="190595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19050</xdr:colOff>
      <xdr:row>99</xdr:row>
      <xdr:rowOff>190500</xdr:rowOff>
    </xdr:from>
    <xdr:to>
      <xdr:col>36</xdr:col>
      <xdr:colOff>19050</xdr:colOff>
      <xdr:row>114</xdr:row>
      <xdr:rowOff>76200</xdr:rowOff>
    </xdr:to>
    <xdr:graphicFrame>
      <xdr:nvGraphicFramePr>
        <xdr:cNvPr id="5" name="Gráfico 6"/>
        <xdr:cNvGraphicFramePr/>
      </xdr:nvGraphicFramePr>
      <xdr:xfrm>
        <a:off x="22879050" y="190500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12</xdr:row>
      <xdr:rowOff>190500</xdr:rowOff>
    </xdr:from>
    <xdr:to>
      <xdr:col>23</xdr:col>
      <xdr:colOff>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12954000" y="2476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0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140625" style="0" customWidth="1"/>
    <col min="2" max="13" width="9.140625" style="0" customWidth="1"/>
    <col min="14" max="14" width="9.421875" style="1" bestFit="1" customWidth="1"/>
    <col min="15" max="18" width="9.140625" style="0" customWidth="1"/>
    <col min="19" max="19" width="12.00390625" style="0" bestFit="1" customWidth="1"/>
  </cols>
  <sheetData>
    <row r="1" spans="1:18" s="3" customFormat="1" ht="15">
      <c r="A1" s="3" t="s">
        <v>1477</v>
      </c>
      <c r="N1" s="7"/>
      <c r="R1" s="3" t="s">
        <v>1379</v>
      </c>
    </row>
    <row r="2" spans="1:26" ht="15">
      <c r="A2" t="s">
        <v>84</v>
      </c>
      <c r="R2" t="s">
        <v>1380</v>
      </c>
      <c r="S2" t="s">
        <v>1381</v>
      </c>
      <c r="T2" t="s">
        <v>1382</v>
      </c>
      <c r="U2" t="s">
        <v>1383</v>
      </c>
      <c r="V2" t="s">
        <v>1404</v>
      </c>
      <c r="X2" t="s">
        <v>1417</v>
      </c>
      <c r="Y2" t="s">
        <v>1418</v>
      </c>
      <c r="Z2" t="s">
        <v>1419</v>
      </c>
    </row>
    <row r="3" spans="1:26" ht="15">
      <c r="A3" t="s">
        <v>22</v>
      </c>
      <c r="B3" t="s">
        <v>22</v>
      </c>
      <c r="C3" t="s">
        <v>22</v>
      </c>
      <c r="D3" t="s">
        <v>22</v>
      </c>
      <c r="E3" t="s">
        <v>22</v>
      </c>
      <c r="R3">
        <v>100</v>
      </c>
      <c r="S3">
        <f>N24</f>
        <v>140.6</v>
      </c>
      <c r="T3">
        <f>N25-N24</f>
        <v>806.1999999999999</v>
      </c>
      <c r="U3">
        <f>N26-N25</f>
        <v>3293.5999999999995</v>
      </c>
      <c r="V3">
        <f>(S3+T3+U3)/1000</f>
        <v>4.240399999999999</v>
      </c>
      <c r="X3">
        <f>S3/(V3*10)</f>
        <v>3.3157249316102257</v>
      </c>
      <c r="Y3">
        <f>T3/(V3*10)</f>
        <v>19.01235732478068</v>
      </c>
      <c r="Z3">
        <f>U3/(10*V3)</f>
        <v>77.67191774360909</v>
      </c>
    </row>
    <row r="4" spans="1:26" ht="15">
      <c r="A4" t="s">
        <v>23</v>
      </c>
      <c r="B4" t="s">
        <v>23</v>
      </c>
      <c r="C4" t="s">
        <v>23</v>
      </c>
      <c r="D4" t="s">
        <v>23</v>
      </c>
      <c r="E4" t="s">
        <v>23</v>
      </c>
      <c r="N4" s="1" t="s">
        <v>1376</v>
      </c>
      <c r="O4" t="s">
        <v>1377</v>
      </c>
      <c r="P4" t="s">
        <v>1378</v>
      </c>
      <c r="R4">
        <v>150</v>
      </c>
      <c r="S4">
        <f>N50</f>
        <v>125</v>
      </c>
      <c r="T4">
        <f>N51-N50</f>
        <v>2087.4</v>
      </c>
      <c r="U4">
        <f>N52-N51</f>
        <v>4875.200000000001</v>
      </c>
      <c r="V4">
        <f aca="true" t="shared" si="0" ref="V4:V12">(S4+T4+U4)/1000</f>
        <v>7.0876</v>
      </c>
      <c r="X4">
        <f aca="true" t="shared" si="1" ref="X4:X12">S4/(V4*10)</f>
        <v>1.7636435464755347</v>
      </c>
      <c r="Y4">
        <f aca="true" t="shared" si="2" ref="Y4:Y12">T4/(V4*10)</f>
        <v>29.45143631130425</v>
      </c>
      <c r="Z4">
        <f aca="true" t="shared" si="3" ref="Z4:Z12">U4/(10*V4)</f>
        <v>68.78492014222022</v>
      </c>
    </row>
    <row r="5" spans="1:26" ht="15">
      <c r="A5" t="s">
        <v>0</v>
      </c>
      <c r="B5" t="s">
        <v>24</v>
      </c>
      <c r="C5" t="s">
        <v>24</v>
      </c>
      <c r="D5" t="s">
        <v>24</v>
      </c>
      <c r="E5" t="s">
        <v>75</v>
      </c>
      <c r="I5">
        <f>VALUE(MID(A5,FIND(" ",A5)+1,LEN(A5)-FIND(" ",A5)))</f>
        <v>47</v>
      </c>
      <c r="J5">
        <f>VALUE(MID(B5,FIND(" ",B5)+1,LEN(B5)-FIND(" ",B5)))</f>
        <v>0</v>
      </c>
      <c r="K5">
        <f>VALUE(MID(C5,FIND(" ",C5)+1,LEN(C5)-FIND(" ",C5)))</f>
        <v>0</v>
      </c>
      <c r="L5">
        <f>VALUE(MID(D5,FIND(" ",D5)+1,LEN(D5)-FIND(" ",D5)))</f>
        <v>0</v>
      </c>
      <c r="M5">
        <f>VALUE(MID(E5,FIND(" ",E5)+1,LEN(E5)-FIND(" ",E5)))</f>
        <v>16</v>
      </c>
      <c r="N5" s="1">
        <f>SUM(I5:M5)/5</f>
        <v>12.6</v>
      </c>
      <c r="O5">
        <f>_xlfn.STDEV.S(I5:M5)</f>
        <v>20.440156555173445</v>
      </c>
      <c r="P5">
        <f>O5/N5</f>
        <v>1.6222346472359876</v>
      </c>
      <c r="R5">
        <v>200</v>
      </c>
      <c r="S5">
        <f>N76</f>
        <v>168.8</v>
      </c>
      <c r="T5">
        <f>N77-N76</f>
        <v>3884.2</v>
      </c>
      <c r="U5">
        <f>N78-N77</f>
        <v>6581.200000000001</v>
      </c>
      <c r="V5">
        <f t="shared" si="0"/>
        <v>10.6342</v>
      </c>
      <c r="X5">
        <f t="shared" si="1"/>
        <v>1.5873314400707155</v>
      </c>
      <c r="Y5">
        <f t="shared" si="2"/>
        <v>36.52554964172199</v>
      </c>
      <c r="Z5">
        <f t="shared" si="3"/>
        <v>61.8871189182073</v>
      </c>
    </row>
    <row r="6" spans="1:26" ht="15">
      <c r="A6" t="s">
        <v>1</v>
      </c>
      <c r="B6" t="s">
        <v>25</v>
      </c>
      <c r="C6" t="s">
        <v>25</v>
      </c>
      <c r="D6" t="s">
        <v>54</v>
      </c>
      <c r="E6" t="s">
        <v>76</v>
      </c>
      <c r="I6">
        <f aca="true" t="shared" si="4" ref="I6:I26">VALUE(MID(A6,FIND(" ",A6)+1,LEN(A6)-FIND(" ",A6)))</f>
        <v>47</v>
      </c>
      <c r="J6">
        <f aca="true" t="shared" si="5" ref="J6:J26">VALUE(MID(B6,FIND(" ",B6)+1,LEN(B6)-FIND(" ",B6)))</f>
        <v>15</v>
      </c>
      <c r="K6">
        <f aca="true" t="shared" si="6" ref="K6:K26">VALUE(MID(C6,FIND(" ",C6)+1,LEN(C6)-FIND(" ",C6)))</f>
        <v>15</v>
      </c>
      <c r="L6">
        <f aca="true" t="shared" si="7" ref="L6:L26">VALUE(MID(D6,FIND(" ",D6)+1,LEN(D6)-FIND(" ",D6)))</f>
        <v>0</v>
      </c>
      <c r="M6">
        <f aca="true" t="shared" si="8" ref="M6:M26">VALUE(MID(E6,FIND(" ",E6)+1,LEN(E6)-FIND(" ",E6)))</f>
        <v>16</v>
      </c>
      <c r="N6" s="1">
        <f aca="true" t="shared" si="9" ref="N6:N26">SUM(I6:M6)/5</f>
        <v>18.6</v>
      </c>
      <c r="O6">
        <f aca="true" t="shared" si="10" ref="O6:O26">_xlfn.STDEV.S(I6:M6)</f>
        <v>17.21336689901194</v>
      </c>
      <c r="P6">
        <f aca="true" t="shared" si="11" ref="P6:P26">O6/N6</f>
        <v>0.9254498332802118</v>
      </c>
      <c r="R6">
        <v>250</v>
      </c>
      <c r="S6">
        <f>N102</f>
        <v>300</v>
      </c>
      <c r="T6">
        <f>N103-N102</f>
        <v>6221.8</v>
      </c>
      <c r="U6">
        <f>N104-N103</f>
        <v>8127.8</v>
      </c>
      <c r="V6">
        <f t="shared" si="0"/>
        <v>14.6496</v>
      </c>
      <c r="X6">
        <f t="shared" si="1"/>
        <v>2.0478374836173003</v>
      </c>
      <c r="Y6">
        <f t="shared" si="2"/>
        <v>42.47078418523373</v>
      </c>
      <c r="Z6">
        <f t="shared" si="3"/>
        <v>55.48137833114898</v>
      </c>
    </row>
    <row r="7" spans="1:26" ht="15">
      <c r="A7" t="s">
        <v>2</v>
      </c>
      <c r="B7" t="s">
        <v>26</v>
      </c>
      <c r="C7" t="s">
        <v>26</v>
      </c>
      <c r="D7" t="s">
        <v>55</v>
      </c>
      <c r="E7" t="s">
        <v>55</v>
      </c>
      <c r="I7">
        <f t="shared" si="4"/>
        <v>63</v>
      </c>
      <c r="J7">
        <f t="shared" si="5"/>
        <v>15</v>
      </c>
      <c r="K7">
        <f t="shared" si="6"/>
        <v>15</v>
      </c>
      <c r="L7">
        <f t="shared" si="7"/>
        <v>16</v>
      </c>
      <c r="M7">
        <f t="shared" si="8"/>
        <v>16</v>
      </c>
      <c r="N7" s="1">
        <f t="shared" si="9"/>
        <v>25</v>
      </c>
      <c r="O7">
        <f t="shared" si="10"/>
        <v>21.24852936087578</v>
      </c>
      <c r="P7">
        <f t="shared" si="11"/>
        <v>0.8499411744350311</v>
      </c>
      <c r="R7">
        <v>300</v>
      </c>
      <c r="S7">
        <f>N128</f>
        <v>246.8</v>
      </c>
      <c r="T7">
        <f>N129-N128</f>
        <v>9051.800000000001</v>
      </c>
      <c r="U7">
        <f>N130-N129</f>
        <v>10065.4</v>
      </c>
      <c r="V7">
        <f t="shared" si="0"/>
        <v>19.364</v>
      </c>
      <c r="X7">
        <f t="shared" si="1"/>
        <v>1.2745300557736006</v>
      </c>
      <c r="Y7">
        <f t="shared" si="2"/>
        <v>46.745507126626734</v>
      </c>
      <c r="Z7">
        <f t="shared" si="3"/>
        <v>51.97996281759966</v>
      </c>
    </row>
    <row r="8" spans="1:26" ht="15">
      <c r="A8" t="s">
        <v>3</v>
      </c>
      <c r="B8" t="s">
        <v>27</v>
      </c>
      <c r="C8" t="s">
        <v>27</v>
      </c>
      <c r="D8" t="s">
        <v>56</v>
      </c>
      <c r="E8" t="s">
        <v>56</v>
      </c>
      <c r="I8">
        <f t="shared" si="4"/>
        <v>63</v>
      </c>
      <c r="J8">
        <f t="shared" si="5"/>
        <v>15</v>
      </c>
      <c r="K8">
        <f t="shared" si="6"/>
        <v>15</v>
      </c>
      <c r="L8">
        <f t="shared" si="7"/>
        <v>16</v>
      </c>
      <c r="M8">
        <f t="shared" si="8"/>
        <v>16</v>
      </c>
      <c r="N8" s="1">
        <f t="shared" si="9"/>
        <v>25</v>
      </c>
      <c r="O8">
        <f t="shared" si="10"/>
        <v>21.24852936087578</v>
      </c>
      <c r="P8">
        <f t="shared" si="11"/>
        <v>0.8499411744350311</v>
      </c>
      <c r="R8">
        <v>350</v>
      </c>
      <c r="S8">
        <f>N154</f>
        <v>321.8</v>
      </c>
      <c r="T8">
        <f>N155-N154</f>
        <v>12065.800000000001</v>
      </c>
      <c r="U8">
        <f>N156-N155</f>
        <v>11809.199999999999</v>
      </c>
      <c r="V8">
        <f t="shared" si="0"/>
        <v>24.1968</v>
      </c>
      <c r="X8">
        <f t="shared" si="1"/>
        <v>1.3299279243536337</v>
      </c>
      <c r="Y8">
        <f t="shared" si="2"/>
        <v>49.86527144085169</v>
      </c>
      <c r="Z8">
        <f t="shared" si="3"/>
        <v>48.80480063479468</v>
      </c>
    </row>
    <row r="9" spans="1:26" ht="15">
      <c r="A9" t="s">
        <v>4</v>
      </c>
      <c r="B9" t="s">
        <v>28</v>
      </c>
      <c r="C9" t="s">
        <v>28</v>
      </c>
      <c r="D9" t="s">
        <v>57</v>
      </c>
      <c r="E9" t="s">
        <v>77</v>
      </c>
      <c r="I9">
        <f t="shared" si="4"/>
        <v>78</v>
      </c>
      <c r="J9">
        <f t="shared" si="5"/>
        <v>15</v>
      </c>
      <c r="K9">
        <f t="shared" si="6"/>
        <v>15</v>
      </c>
      <c r="L9">
        <f t="shared" si="7"/>
        <v>16</v>
      </c>
      <c r="M9">
        <f t="shared" si="8"/>
        <v>32</v>
      </c>
      <c r="N9" s="1">
        <f t="shared" si="9"/>
        <v>31.2</v>
      </c>
      <c r="O9">
        <f t="shared" si="10"/>
        <v>27.142218037588602</v>
      </c>
      <c r="P9">
        <f t="shared" si="11"/>
        <v>0.8699428858201476</v>
      </c>
      <c r="R9">
        <v>400</v>
      </c>
      <c r="S9">
        <f>N180</f>
        <v>350.4</v>
      </c>
      <c r="T9">
        <f>N181-N180</f>
        <v>16181.6</v>
      </c>
      <c r="U9">
        <f>N182-N181</f>
        <v>13377.8</v>
      </c>
      <c r="V9">
        <f t="shared" si="0"/>
        <v>29.9098</v>
      </c>
      <c r="X9">
        <f t="shared" si="1"/>
        <v>1.1715223772810248</v>
      </c>
      <c r="Y9">
        <f t="shared" si="2"/>
        <v>54.10133133621756</v>
      </c>
      <c r="Z9">
        <f t="shared" si="3"/>
        <v>44.72714628650141</v>
      </c>
    </row>
    <row r="10" spans="1:26" ht="15">
      <c r="A10" t="s">
        <v>5</v>
      </c>
      <c r="B10" t="s">
        <v>29</v>
      </c>
      <c r="C10" t="s">
        <v>29</v>
      </c>
      <c r="D10" t="s">
        <v>58</v>
      </c>
      <c r="E10" t="s">
        <v>58</v>
      </c>
      <c r="I10">
        <f t="shared" si="4"/>
        <v>78</v>
      </c>
      <c r="J10">
        <f t="shared" si="5"/>
        <v>31</v>
      </c>
      <c r="K10">
        <f t="shared" si="6"/>
        <v>31</v>
      </c>
      <c r="L10">
        <f t="shared" si="7"/>
        <v>32</v>
      </c>
      <c r="M10">
        <f t="shared" si="8"/>
        <v>32</v>
      </c>
      <c r="N10" s="1">
        <f t="shared" si="9"/>
        <v>40.8</v>
      </c>
      <c r="O10">
        <f t="shared" si="10"/>
        <v>20.801442257689725</v>
      </c>
      <c r="P10">
        <f t="shared" si="11"/>
        <v>0.509839271021807</v>
      </c>
      <c r="R10">
        <v>450</v>
      </c>
      <c r="S10">
        <f>N206</f>
        <v>443.8</v>
      </c>
      <c r="T10">
        <f>N207-N206</f>
        <v>20274.600000000002</v>
      </c>
      <c r="U10">
        <f>N208-N207</f>
        <v>15274.400000000001</v>
      </c>
      <c r="V10">
        <f t="shared" si="0"/>
        <v>35.9928</v>
      </c>
      <c r="X10">
        <f t="shared" si="1"/>
        <v>1.2330243826543086</v>
      </c>
      <c r="Y10">
        <f t="shared" si="2"/>
        <v>56.32959925318398</v>
      </c>
      <c r="Z10">
        <f t="shared" si="3"/>
        <v>42.43737636416173</v>
      </c>
    </row>
    <row r="11" spans="1:26" ht="15">
      <c r="A11" t="s">
        <v>6</v>
      </c>
      <c r="B11" t="s">
        <v>30</v>
      </c>
      <c r="C11" t="s">
        <v>30</v>
      </c>
      <c r="D11" t="s">
        <v>59</v>
      </c>
      <c r="E11" t="s">
        <v>59</v>
      </c>
      <c r="I11">
        <f t="shared" si="4"/>
        <v>78</v>
      </c>
      <c r="J11">
        <f t="shared" si="5"/>
        <v>31</v>
      </c>
      <c r="K11">
        <f t="shared" si="6"/>
        <v>31</v>
      </c>
      <c r="L11">
        <f t="shared" si="7"/>
        <v>32</v>
      </c>
      <c r="M11">
        <f t="shared" si="8"/>
        <v>32</v>
      </c>
      <c r="N11" s="1">
        <f t="shared" si="9"/>
        <v>40.8</v>
      </c>
      <c r="O11">
        <f t="shared" si="10"/>
        <v>20.801442257689725</v>
      </c>
      <c r="P11">
        <f t="shared" si="11"/>
        <v>0.509839271021807</v>
      </c>
      <c r="R11">
        <v>500</v>
      </c>
      <c r="S11">
        <f>N232</f>
        <v>615.6</v>
      </c>
      <c r="T11">
        <f>N233-N232</f>
        <v>25407.600000000002</v>
      </c>
      <c r="U11">
        <f>N234-N233</f>
        <v>16972.399999999998</v>
      </c>
      <c r="V11">
        <f t="shared" si="0"/>
        <v>42.995599999999996</v>
      </c>
      <c r="X11">
        <f t="shared" si="1"/>
        <v>1.4317744141260969</v>
      </c>
      <c r="Y11">
        <f t="shared" si="2"/>
        <v>59.09348863604649</v>
      </c>
      <c r="Z11">
        <f t="shared" si="3"/>
        <v>39.474736949827424</v>
      </c>
    </row>
    <row r="12" spans="1:26" ht="15">
      <c r="A12" t="s">
        <v>7</v>
      </c>
      <c r="B12" t="s">
        <v>31</v>
      </c>
      <c r="C12" t="s">
        <v>31</v>
      </c>
      <c r="D12" t="s">
        <v>60</v>
      </c>
      <c r="E12" t="s">
        <v>60</v>
      </c>
      <c r="I12">
        <f t="shared" si="4"/>
        <v>94</v>
      </c>
      <c r="J12">
        <f t="shared" si="5"/>
        <v>31</v>
      </c>
      <c r="K12">
        <f t="shared" si="6"/>
        <v>31</v>
      </c>
      <c r="L12">
        <f t="shared" si="7"/>
        <v>32</v>
      </c>
      <c r="M12">
        <f t="shared" si="8"/>
        <v>32</v>
      </c>
      <c r="N12" s="1">
        <f t="shared" si="9"/>
        <v>44</v>
      </c>
      <c r="O12">
        <f t="shared" si="10"/>
        <v>27.955321496988727</v>
      </c>
      <c r="P12">
        <f t="shared" si="11"/>
        <v>0.6353482158406529</v>
      </c>
      <c r="R12">
        <v>550</v>
      </c>
      <c r="S12">
        <f>N258</f>
        <v>544</v>
      </c>
      <c r="T12">
        <f>N259-N258</f>
        <v>31300.6</v>
      </c>
      <c r="U12">
        <f>N260-N259</f>
        <v>19012.4</v>
      </c>
      <c r="V12">
        <f t="shared" si="0"/>
        <v>50.857</v>
      </c>
      <c r="X12">
        <f t="shared" si="1"/>
        <v>1.069665926027882</v>
      </c>
      <c r="Y12">
        <f t="shared" si="2"/>
        <v>61.546296478360894</v>
      </c>
      <c r="Z12">
        <f t="shared" si="3"/>
        <v>37.384037595611225</v>
      </c>
    </row>
    <row r="13" spans="1:26" ht="15">
      <c r="A13" t="s">
        <v>8</v>
      </c>
      <c r="B13" t="s">
        <v>32</v>
      </c>
      <c r="C13" t="s">
        <v>46</v>
      </c>
      <c r="D13" t="s">
        <v>61</v>
      </c>
      <c r="E13" t="s">
        <v>61</v>
      </c>
      <c r="I13">
        <f t="shared" si="4"/>
        <v>94</v>
      </c>
      <c r="J13">
        <f t="shared" si="5"/>
        <v>46</v>
      </c>
      <c r="K13">
        <f t="shared" si="6"/>
        <v>31</v>
      </c>
      <c r="L13">
        <f t="shared" si="7"/>
        <v>47</v>
      </c>
      <c r="M13">
        <f t="shared" si="8"/>
        <v>47</v>
      </c>
      <c r="N13" s="1">
        <f t="shared" si="9"/>
        <v>53</v>
      </c>
      <c r="O13">
        <f t="shared" si="10"/>
        <v>23.90606617576384</v>
      </c>
      <c r="P13">
        <f t="shared" si="11"/>
        <v>0.45105785237290263</v>
      </c>
      <c r="X13">
        <f>SUM(X3:X12)/10</f>
        <v>1.622498248199032</v>
      </c>
      <c r="Y13">
        <f>SUM(Y3:Y12)/10</f>
        <v>45.514162173432794</v>
      </c>
      <c r="Z13">
        <f>SUM(Z3:Z12)/10</f>
        <v>52.86333957836816</v>
      </c>
    </row>
    <row r="14" spans="1:16" ht="15">
      <c r="A14" t="s">
        <v>9</v>
      </c>
      <c r="B14" t="s">
        <v>33</v>
      </c>
      <c r="C14" t="s">
        <v>47</v>
      </c>
      <c r="D14" t="s">
        <v>62</v>
      </c>
      <c r="E14" t="s">
        <v>47</v>
      </c>
      <c r="I14">
        <f t="shared" si="4"/>
        <v>109</v>
      </c>
      <c r="J14">
        <f t="shared" si="5"/>
        <v>46</v>
      </c>
      <c r="K14">
        <f t="shared" si="6"/>
        <v>47</v>
      </c>
      <c r="L14">
        <f t="shared" si="7"/>
        <v>219</v>
      </c>
      <c r="M14">
        <f t="shared" si="8"/>
        <v>47</v>
      </c>
      <c r="N14" s="1">
        <f t="shared" si="9"/>
        <v>93.6</v>
      </c>
      <c r="O14">
        <f t="shared" si="10"/>
        <v>75.1185729363917</v>
      </c>
      <c r="P14">
        <f t="shared" si="11"/>
        <v>0.8025488561580311</v>
      </c>
    </row>
    <row r="15" spans="1:16" ht="15">
      <c r="A15" t="s">
        <v>10</v>
      </c>
      <c r="B15" t="s">
        <v>34</v>
      </c>
      <c r="C15" t="s">
        <v>48</v>
      </c>
      <c r="D15" t="s">
        <v>63</v>
      </c>
      <c r="E15" t="s">
        <v>48</v>
      </c>
      <c r="I15">
        <f t="shared" si="4"/>
        <v>109</v>
      </c>
      <c r="J15">
        <f t="shared" si="5"/>
        <v>46</v>
      </c>
      <c r="K15">
        <f t="shared" si="6"/>
        <v>47</v>
      </c>
      <c r="L15">
        <f t="shared" si="7"/>
        <v>219</v>
      </c>
      <c r="M15">
        <f t="shared" si="8"/>
        <v>47</v>
      </c>
      <c r="N15" s="1">
        <f t="shared" si="9"/>
        <v>93.6</v>
      </c>
      <c r="O15">
        <f t="shared" si="10"/>
        <v>75.1185729363917</v>
      </c>
      <c r="P15">
        <f t="shared" si="11"/>
        <v>0.8025488561580311</v>
      </c>
    </row>
    <row r="16" spans="1:16" ht="15">
      <c r="A16" t="s">
        <v>11</v>
      </c>
      <c r="B16" t="s">
        <v>35</v>
      </c>
      <c r="C16" t="s">
        <v>49</v>
      </c>
      <c r="D16" t="s">
        <v>64</v>
      </c>
      <c r="E16" t="s">
        <v>49</v>
      </c>
      <c r="I16">
        <f t="shared" si="4"/>
        <v>125</v>
      </c>
      <c r="J16">
        <f t="shared" si="5"/>
        <v>46</v>
      </c>
      <c r="K16">
        <f t="shared" si="6"/>
        <v>47</v>
      </c>
      <c r="L16">
        <f t="shared" si="7"/>
        <v>235</v>
      </c>
      <c r="M16">
        <f t="shared" si="8"/>
        <v>47</v>
      </c>
      <c r="N16" s="1">
        <f t="shared" si="9"/>
        <v>100</v>
      </c>
      <c r="O16">
        <f t="shared" si="10"/>
        <v>82.74055837375042</v>
      </c>
      <c r="P16">
        <f t="shared" si="11"/>
        <v>0.8274055837375042</v>
      </c>
    </row>
    <row r="17" spans="1:16" ht="15">
      <c r="A17" t="s">
        <v>12</v>
      </c>
      <c r="B17" t="s">
        <v>36</v>
      </c>
      <c r="C17" t="s">
        <v>36</v>
      </c>
      <c r="D17" t="s">
        <v>65</v>
      </c>
      <c r="E17" t="s">
        <v>78</v>
      </c>
      <c r="I17">
        <f t="shared" si="4"/>
        <v>125</v>
      </c>
      <c r="J17">
        <f t="shared" si="5"/>
        <v>62</v>
      </c>
      <c r="K17">
        <f t="shared" si="6"/>
        <v>62</v>
      </c>
      <c r="L17">
        <f t="shared" si="7"/>
        <v>235</v>
      </c>
      <c r="M17">
        <f t="shared" si="8"/>
        <v>63</v>
      </c>
      <c r="N17" s="1">
        <f t="shared" si="9"/>
        <v>109.4</v>
      </c>
      <c r="O17">
        <f t="shared" si="10"/>
        <v>75.27482979057474</v>
      </c>
      <c r="P17">
        <f t="shared" si="11"/>
        <v>0.6880697421441933</v>
      </c>
    </row>
    <row r="18" spans="1:16" ht="15">
      <c r="A18" t="s">
        <v>13</v>
      </c>
      <c r="B18" t="s">
        <v>37</v>
      </c>
      <c r="C18" t="s">
        <v>37</v>
      </c>
      <c r="D18" t="s">
        <v>66</v>
      </c>
      <c r="E18" t="s">
        <v>79</v>
      </c>
      <c r="I18">
        <f t="shared" si="4"/>
        <v>141</v>
      </c>
      <c r="J18">
        <f t="shared" si="5"/>
        <v>62</v>
      </c>
      <c r="K18">
        <f t="shared" si="6"/>
        <v>62</v>
      </c>
      <c r="L18">
        <f t="shared" si="7"/>
        <v>235</v>
      </c>
      <c r="M18">
        <f t="shared" si="8"/>
        <v>63</v>
      </c>
      <c r="N18" s="1">
        <f t="shared" si="9"/>
        <v>112.6</v>
      </c>
      <c r="O18">
        <f t="shared" si="10"/>
        <v>76.43493965458467</v>
      </c>
      <c r="P18">
        <f t="shared" si="11"/>
        <v>0.6788182917813914</v>
      </c>
    </row>
    <row r="19" spans="1:16" ht="15">
      <c r="A19" t="s">
        <v>14</v>
      </c>
      <c r="B19" t="s">
        <v>38</v>
      </c>
      <c r="C19" t="s">
        <v>38</v>
      </c>
      <c r="D19" t="s">
        <v>67</v>
      </c>
      <c r="E19" t="s">
        <v>80</v>
      </c>
      <c r="I19">
        <f t="shared" si="4"/>
        <v>141</v>
      </c>
      <c r="J19">
        <f t="shared" si="5"/>
        <v>62</v>
      </c>
      <c r="K19">
        <f t="shared" si="6"/>
        <v>62</v>
      </c>
      <c r="L19">
        <f t="shared" si="7"/>
        <v>250</v>
      </c>
      <c r="M19">
        <f t="shared" si="8"/>
        <v>63</v>
      </c>
      <c r="N19" s="1">
        <f t="shared" si="9"/>
        <v>115.6</v>
      </c>
      <c r="O19">
        <f t="shared" si="10"/>
        <v>82.49424222332125</v>
      </c>
      <c r="P19">
        <f t="shared" si="11"/>
        <v>0.7136180123124676</v>
      </c>
    </row>
    <row r="20" spans="1:16" ht="15">
      <c r="A20" t="s">
        <v>15</v>
      </c>
      <c r="B20" t="s">
        <v>39</v>
      </c>
      <c r="C20" t="s">
        <v>50</v>
      </c>
      <c r="D20" t="s">
        <v>68</v>
      </c>
      <c r="E20" t="s">
        <v>39</v>
      </c>
      <c r="I20">
        <f t="shared" si="4"/>
        <v>141</v>
      </c>
      <c r="J20">
        <f t="shared" si="5"/>
        <v>78</v>
      </c>
      <c r="K20">
        <f t="shared" si="6"/>
        <v>62</v>
      </c>
      <c r="L20">
        <f t="shared" si="7"/>
        <v>250</v>
      </c>
      <c r="M20">
        <f t="shared" si="8"/>
        <v>78</v>
      </c>
      <c r="N20" s="1">
        <f t="shared" si="9"/>
        <v>121.8</v>
      </c>
      <c r="O20">
        <f t="shared" si="10"/>
        <v>77.80873986898902</v>
      </c>
      <c r="P20">
        <f t="shared" si="11"/>
        <v>0.6388238084481858</v>
      </c>
    </row>
    <row r="21" spans="1:16" ht="15">
      <c r="A21" t="s">
        <v>16</v>
      </c>
      <c r="B21" t="s">
        <v>40</v>
      </c>
      <c r="C21" t="s">
        <v>40</v>
      </c>
      <c r="D21" t="s">
        <v>69</v>
      </c>
      <c r="E21" t="s">
        <v>40</v>
      </c>
      <c r="I21">
        <f t="shared" si="4"/>
        <v>141</v>
      </c>
      <c r="J21">
        <f t="shared" si="5"/>
        <v>78</v>
      </c>
      <c r="K21">
        <f t="shared" si="6"/>
        <v>78</v>
      </c>
      <c r="L21">
        <f t="shared" si="7"/>
        <v>250</v>
      </c>
      <c r="M21">
        <f t="shared" si="8"/>
        <v>78</v>
      </c>
      <c r="N21" s="1">
        <f t="shared" si="9"/>
        <v>125</v>
      </c>
      <c r="O21">
        <f t="shared" si="10"/>
        <v>75.0133321483588</v>
      </c>
      <c r="P21">
        <f t="shared" si="11"/>
        <v>0.6001066571868704</v>
      </c>
    </row>
    <row r="22" spans="1:16" ht="15">
      <c r="A22" t="s">
        <v>17</v>
      </c>
      <c r="B22" t="s">
        <v>41</v>
      </c>
      <c r="C22" t="s">
        <v>41</v>
      </c>
      <c r="D22" t="s">
        <v>70</v>
      </c>
      <c r="E22" t="s">
        <v>41</v>
      </c>
      <c r="I22">
        <f t="shared" si="4"/>
        <v>156</v>
      </c>
      <c r="J22">
        <f t="shared" si="5"/>
        <v>78</v>
      </c>
      <c r="K22">
        <f t="shared" si="6"/>
        <v>78</v>
      </c>
      <c r="L22">
        <f t="shared" si="7"/>
        <v>250</v>
      </c>
      <c r="M22">
        <f t="shared" si="8"/>
        <v>78</v>
      </c>
      <c r="N22" s="1">
        <f t="shared" si="9"/>
        <v>128</v>
      </c>
      <c r="O22">
        <f t="shared" si="10"/>
        <v>76.10519036176179</v>
      </c>
      <c r="P22">
        <f t="shared" si="11"/>
        <v>0.594571799701264</v>
      </c>
    </row>
    <row r="23" spans="1:16" ht="15">
      <c r="A23" t="s">
        <v>18</v>
      </c>
      <c r="B23" t="s">
        <v>42</v>
      </c>
      <c r="C23" t="s">
        <v>42</v>
      </c>
      <c r="D23" t="s">
        <v>71</v>
      </c>
      <c r="E23" t="s">
        <v>81</v>
      </c>
      <c r="I23">
        <f t="shared" si="4"/>
        <v>156</v>
      </c>
      <c r="J23">
        <f t="shared" si="5"/>
        <v>78</v>
      </c>
      <c r="K23">
        <f t="shared" si="6"/>
        <v>78</v>
      </c>
      <c r="L23">
        <f t="shared" si="7"/>
        <v>266</v>
      </c>
      <c r="M23">
        <f t="shared" si="8"/>
        <v>94</v>
      </c>
      <c r="N23" s="1">
        <f t="shared" si="9"/>
        <v>134.4</v>
      </c>
      <c r="O23">
        <f t="shared" si="10"/>
        <v>80.27951170753344</v>
      </c>
      <c r="P23">
        <f t="shared" si="11"/>
        <v>0.5973177954429572</v>
      </c>
    </row>
    <row r="24" spans="1:16" ht="15">
      <c r="A24" t="s">
        <v>19</v>
      </c>
      <c r="B24" t="s">
        <v>43</v>
      </c>
      <c r="C24" t="s">
        <v>51</v>
      </c>
      <c r="D24" t="s">
        <v>72</v>
      </c>
      <c r="E24" t="s">
        <v>51</v>
      </c>
      <c r="I24">
        <f t="shared" si="4"/>
        <v>156</v>
      </c>
      <c r="J24">
        <f t="shared" si="5"/>
        <v>93</v>
      </c>
      <c r="K24">
        <f t="shared" si="6"/>
        <v>94</v>
      </c>
      <c r="L24">
        <f t="shared" si="7"/>
        <v>266</v>
      </c>
      <c r="M24">
        <f t="shared" si="8"/>
        <v>94</v>
      </c>
      <c r="N24" s="2">
        <f t="shared" si="9"/>
        <v>140.6</v>
      </c>
      <c r="O24">
        <f t="shared" si="10"/>
        <v>75.1185729363917</v>
      </c>
      <c r="P24">
        <f t="shared" si="11"/>
        <v>0.5342715002588314</v>
      </c>
    </row>
    <row r="25" spans="1:16" ht="15">
      <c r="A25" t="s">
        <v>20</v>
      </c>
      <c r="B25" t="s">
        <v>44</v>
      </c>
      <c r="C25" t="s">
        <v>52</v>
      </c>
      <c r="D25" t="s">
        <v>73</v>
      </c>
      <c r="E25" t="s">
        <v>82</v>
      </c>
      <c r="I25">
        <f t="shared" si="4"/>
        <v>953</v>
      </c>
      <c r="J25">
        <f t="shared" si="5"/>
        <v>921</v>
      </c>
      <c r="K25">
        <f t="shared" si="6"/>
        <v>906</v>
      </c>
      <c r="L25">
        <f t="shared" si="7"/>
        <v>1047</v>
      </c>
      <c r="M25">
        <f t="shared" si="8"/>
        <v>907</v>
      </c>
      <c r="N25" s="2">
        <f t="shared" si="9"/>
        <v>946.8</v>
      </c>
      <c r="O25">
        <f t="shared" si="10"/>
        <v>59.14558309797951</v>
      </c>
      <c r="P25">
        <f t="shared" si="11"/>
        <v>0.062468930183755295</v>
      </c>
    </row>
    <row r="26" spans="1:16" ht="15">
      <c r="A26" t="s">
        <v>21</v>
      </c>
      <c r="B26" t="s">
        <v>45</v>
      </c>
      <c r="C26" t="s">
        <v>53</v>
      </c>
      <c r="D26" t="s">
        <v>74</v>
      </c>
      <c r="E26" t="s">
        <v>83</v>
      </c>
      <c r="I26">
        <f t="shared" si="4"/>
        <v>4344</v>
      </c>
      <c r="J26">
        <f t="shared" si="5"/>
        <v>4374</v>
      </c>
      <c r="K26">
        <f t="shared" si="6"/>
        <v>4109</v>
      </c>
      <c r="L26">
        <f t="shared" si="7"/>
        <v>4219</v>
      </c>
      <c r="M26">
        <f t="shared" si="8"/>
        <v>4156</v>
      </c>
      <c r="N26" s="2">
        <f t="shared" si="9"/>
        <v>4240.4</v>
      </c>
      <c r="O26">
        <f t="shared" si="10"/>
        <v>115.57378595512046</v>
      </c>
      <c r="P26">
        <f t="shared" si="11"/>
        <v>0.02725539712176221</v>
      </c>
    </row>
    <row r="28" ht="15">
      <c r="A28" t="s">
        <v>85</v>
      </c>
    </row>
    <row r="29" spans="1:5" ht="15">
      <c r="A29" t="s">
        <v>86</v>
      </c>
      <c r="B29" t="s">
        <v>86</v>
      </c>
      <c r="C29" t="s">
        <v>86</v>
      </c>
      <c r="D29" t="s">
        <v>86</v>
      </c>
      <c r="E29" t="s">
        <v>86</v>
      </c>
    </row>
    <row r="30" spans="1:5" ht="15">
      <c r="A30" t="s">
        <v>23</v>
      </c>
      <c r="B30" t="s">
        <v>23</v>
      </c>
      <c r="C30" t="s">
        <v>23</v>
      </c>
      <c r="D30" t="s">
        <v>23</v>
      </c>
      <c r="E30" t="s">
        <v>23</v>
      </c>
    </row>
    <row r="31" spans="1:16" ht="15">
      <c r="A31" t="s">
        <v>87</v>
      </c>
      <c r="B31" t="s">
        <v>106</v>
      </c>
      <c r="C31" t="s">
        <v>87</v>
      </c>
      <c r="D31" t="s">
        <v>106</v>
      </c>
      <c r="E31" t="s">
        <v>87</v>
      </c>
      <c r="I31">
        <f>VALUE(MID(A31,FIND(" ",A31)+1,LEN(A31)-FIND(" ",A31)))</f>
        <v>0</v>
      </c>
      <c r="J31">
        <f>VALUE(MID(B31,FIND(" ",B31)+1,LEN(B31)-FIND(" ",B31)))</f>
        <v>16</v>
      </c>
      <c r="K31">
        <f>VALUE(MID(C31,FIND(" ",C31)+1,LEN(C31)-FIND(" ",C31)))</f>
        <v>0</v>
      </c>
      <c r="L31">
        <f>VALUE(MID(D31,FIND(" ",D31)+1,LEN(D31)-FIND(" ",D31)))</f>
        <v>16</v>
      </c>
      <c r="M31">
        <f>VALUE(MID(E31,FIND(" ",E31)+1,LEN(E31)-FIND(" ",E31)))</f>
        <v>0</v>
      </c>
      <c r="N31" s="1">
        <f>SUM(I31:M31)/5</f>
        <v>6.4</v>
      </c>
      <c r="O31">
        <f>_xlfn.STDEV.S(I31:M31)</f>
        <v>8.763560920082657</v>
      </c>
      <c r="P31">
        <f>O31/N31</f>
        <v>1.369306393762915</v>
      </c>
    </row>
    <row r="32" spans="1:16" ht="15">
      <c r="A32" t="s">
        <v>55</v>
      </c>
      <c r="B32" t="s">
        <v>55</v>
      </c>
      <c r="C32" t="s">
        <v>26</v>
      </c>
      <c r="D32" t="s">
        <v>55</v>
      </c>
      <c r="E32" t="s">
        <v>26</v>
      </c>
      <c r="I32">
        <f aca="true" t="shared" si="12" ref="I32:I52">VALUE(MID(A32,FIND(" ",A32)+1,LEN(A32)-FIND(" ",A32)))</f>
        <v>16</v>
      </c>
      <c r="J32">
        <f aca="true" t="shared" si="13" ref="J32:J52">VALUE(MID(B32,FIND(" ",B32)+1,LEN(B32)-FIND(" ",B32)))</f>
        <v>16</v>
      </c>
      <c r="K32">
        <f aca="true" t="shared" si="14" ref="K32:K52">VALUE(MID(C32,FIND(" ",C32)+1,LEN(C32)-FIND(" ",C32)))</f>
        <v>15</v>
      </c>
      <c r="L32">
        <f aca="true" t="shared" si="15" ref="L32:L52">VALUE(MID(D32,FIND(" ",D32)+1,LEN(D32)-FIND(" ",D32)))</f>
        <v>16</v>
      </c>
      <c r="M32">
        <f aca="true" t="shared" si="16" ref="M32:M52">VALUE(MID(E32,FIND(" ",E32)+1,LEN(E32)-FIND(" ",E32)))</f>
        <v>15</v>
      </c>
      <c r="N32" s="1">
        <f aca="true" t="shared" si="17" ref="N32:N52">SUM(I32:M32)/5</f>
        <v>15.6</v>
      </c>
      <c r="O32">
        <f aca="true" t="shared" si="18" ref="O32:O52">_xlfn.STDEV.S(I32:M32)</f>
        <v>0.5477225575051661</v>
      </c>
      <c r="P32">
        <f aca="true" t="shared" si="19" ref="P32:P52">O32/N32</f>
        <v>0.035110420352895265</v>
      </c>
    </row>
    <row r="33" spans="1:16" ht="15">
      <c r="A33" t="s">
        <v>88</v>
      </c>
      <c r="B33" t="s">
        <v>88</v>
      </c>
      <c r="C33" t="s">
        <v>116</v>
      </c>
      <c r="D33" t="s">
        <v>127</v>
      </c>
      <c r="E33" t="s">
        <v>116</v>
      </c>
      <c r="I33">
        <f t="shared" si="12"/>
        <v>16</v>
      </c>
      <c r="J33">
        <f t="shared" si="13"/>
        <v>16</v>
      </c>
      <c r="K33">
        <f t="shared" si="14"/>
        <v>15</v>
      </c>
      <c r="L33">
        <f t="shared" si="15"/>
        <v>31</v>
      </c>
      <c r="M33">
        <f t="shared" si="16"/>
        <v>15</v>
      </c>
      <c r="N33" s="1">
        <f t="shared" si="17"/>
        <v>18.6</v>
      </c>
      <c r="O33">
        <f t="shared" si="18"/>
        <v>6.949820141557622</v>
      </c>
      <c r="P33">
        <f t="shared" si="19"/>
        <v>0.3736462441697646</v>
      </c>
    </row>
    <row r="34" spans="1:16" ht="15">
      <c r="A34" t="s">
        <v>89</v>
      </c>
      <c r="B34" t="s">
        <v>29</v>
      </c>
      <c r="C34" t="s">
        <v>117</v>
      </c>
      <c r="D34" t="s">
        <v>29</v>
      </c>
      <c r="E34" t="s">
        <v>29</v>
      </c>
      <c r="I34">
        <f t="shared" si="12"/>
        <v>16</v>
      </c>
      <c r="J34">
        <f t="shared" si="13"/>
        <v>31</v>
      </c>
      <c r="K34">
        <f t="shared" si="14"/>
        <v>15</v>
      </c>
      <c r="L34">
        <f t="shared" si="15"/>
        <v>31</v>
      </c>
      <c r="M34">
        <f t="shared" si="16"/>
        <v>31</v>
      </c>
      <c r="N34" s="1">
        <f t="shared" si="17"/>
        <v>24.8</v>
      </c>
      <c r="O34">
        <f t="shared" si="18"/>
        <v>8.497058314499203</v>
      </c>
      <c r="P34">
        <f t="shared" si="19"/>
        <v>0.34262331913303234</v>
      </c>
    </row>
    <row r="35" spans="1:16" ht="15">
      <c r="A35" t="s">
        <v>90</v>
      </c>
      <c r="B35" t="s">
        <v>107</v>
      </c>
      <c r="C35" t="s">
        <v>107</v>
      </c>
      <c r="D35" t="s">
        <v>107</v>
      </c>
      <c r="E35" t="s">
        <v>107</v>
      </c>
      <c r="I35">
        <f t="shared" si="12"/>
        <v>32</v>
      </c>
      <c r="J35">
        <f t="shared" si="13"/>
        <v>31</v>
      </c>
      <c r="K35">
        <f t="shared" si="14"/>
        <v>31</v>
      </c>
      <c r="L35">
        <f t="shared" si="15"/>
        <v>31</v>
      </c>
      <c r="M35">
        <f t="shared" si="16"/>
        <v>31</v>
      </c>
      <c r="N35" s="1">
        <f t="shared" si="17"/>
        <v>31.2</v>
      </c>
      <c r="O35">
        <f t="shared" si="18"/>
        <v>0.4472135954999579</v>
      </c>
      <c r="P35">
        <f t="shared" si="19"/>
        <v>0.014333769086537114</v>
      </c>
    </row>
    <row r="36" spans="1:16" ht="15">
      <c r="A36" t="s">
        <v>91</v>
      </c>
      <c r="B36" t="s">
        <v>46</v>
      </c>
      <c r="C36" t="s">
        <v>46</v>
      </c>
      <c r="D36" t="s">
        <v>61</v>
      </c>
      <c r="E36" t="s">
        <v>46</v>
      </c>
      <c r="I36">
        <f t="shared" si="12"/>
        <v>32</v>
      </c>
      <c r="J36">
        <f t="shared" si="13"/>
        <v>31</v>
      </c>
      <c r="K36">
        <f t="shared" si="14"/>
        <v>31</v>
      </c>
      <c r="L36">
        <f t="shared" si="15"/>
        <v>47</v>
      </c>
      <c r="M36">
        <f t="shared" si="16"/>
        <v>31</v>
      </c>
      <c r="N36" s="1">
        <f t="shared" si="17"/>
        <v>34.4</v>
      </c>
      <c r="O36">
        <f t="shared" si="18"/>
        <v>7.056911505750937</v>
      </c>
      <c r="P36">
        <f t="shared" si="19"/>
        <v>0.2051427763299691</v>
      </c>
    </row>
    <row r="37" spans="1:16" ht="15">
      <c r="A37" t="s">
        <v>92</v>
      </c>
      <c r="B37" t="s">
        <v>108</v>
      </c>
      <c r="C37" t="s">
        <v>118</v>
      </c>
      <c r="D37" t="s">
        <v>108</v>
      </c>
      <c r="E37" t="s">
        <v>108</v>
      </c>
      <c r="I37">
        <f t="shared" si="12"/>
        <v>32</v>
      </c>
      <c r="J37">
        <f t="shared" si="13"/>
        <v>47</v>
      </c>
      <c r="K37">
        <f t="shared" si="14"/>
        <v>31</v>
      </c>
      <c r="L37">
        <f t="shared" si="15"/>
        <v>47</v>
      </c>
      <c r="M37">
        <f t="shared" si="16"/>
        <v>47</v>
      </c>
      <c r="N37" s="1">
        <f t="shared" si="17"/>
        <v>40.8</v>
      </c>
      <c r="O37">
        <f t="shared" si="18"/>
        <v>8.49705831449919</v>
      </c>
      <c r="P37">
        <f t="shared" si="19"/>
        <v>0.2082612331985096</v>
      </c>
    </row>
    <row r="38" spans="1:16" ht="15">
      <c r="A38" t="s">
        <v>49</v>
      </c>
      <c r="B38" t="s">
        <v>49</v>
      </c>
      <c r="C38" t="s">
        <v>35</v>
      </c>
      <c r="D38" t="s">
        <v>128</v>
      </c>
      <c r="E38" t="s">
        <v>49</v>
      </c>
      <c r="I38">
        <f t="shared" si="12"/>
        <v>47</v>
      </c>
      <c r="J38">
        <f t="shared" si="13"/>
        <v>47</v>
      </c>
      <c r="K38">
        <f t="shared" si="14"/>
        <v>46</v>
      </c>
      <c r="L38">
        <f t="shared" si="15"/>
        <v>63</v>
      </c>
      <c r="M38">
        <f t="shared" si="16"/>
        <v>47</v>
      </c>
      <c r="N38" s="1">
        <f t="shared" si="17"/>
        <v>50</v>
      </c>
      <c r="O38">
        <f t="shared" si="18"/>
        <v>7.280109889280518</v>
      </c>
      <c r="P38">
        <f t="shared" si="19"/>
        <v>0.14560219778561037</v>
      </c>
    </row>
    <row r="39" spans="1:16" ht="15">
      <c r="A39" t="s">
        <v>93</v>
      </c>
      <c r="B39" t="s">
        <v>93</v>
      </c>
      <c r="C39" t="s">
        <v>119</v>
      </c>
      <c r="D39" t="s">
        <v>129</v>
      </c>
      <c r="E39" t="s">
        <v>133</v>
      </c>
      <c r="I39">
        <f t="shared" si="12"/>
        <v>47</v>
      </c>
      <c r="J39">
        <f t="shared" si="13"/>
        <v>47</v>
      </c>
      <c r="K39">
        <f t="shared" si="14"/>
        <v>46</v>
      </c>
      <c r="L39">
        <f t="shared" si="15"/>
        <v>63</v>
      </c>
      <c r="M39">
        <f t="shared" si="16"/>
        <v>62</v>
      </c>
      <c r="N39" s="1">
        <f t="shared" si="17"/>
        <v>53</v>
      </c>
      <c r="O39">
        <f t="shared" si="18"/>
        <v>8.689073598491383</v>
      </c>
      <c r="P39">
        <f t="shared" si="19"/>
        <v>0.1639447848771959</v>
      </c>
    </row>
    <row r="40" spans="1:26" ht="15">
      <c r="A40" t="s">
        <v>80</v>
      </c>
      <c r="B40" t="s">
        <v>80</v>
      </c>
      <c r="C40" t="s">
        <v>38</v>
      </c>
      <c r="D40" t="s">
        <v>80</v>
      </c>
      <c r="E40" t="s">
        <v>38</v>
      </c>
      <c r="I40">
        <f t="shared" si="12"/>
        <v>63</v>
      </c>
      <c r="J40">
        <f t="shared" si="13"/>
        <v>63</v>
      </c>
      <c r="K40">
        <f t="shared" si="14"/>
        <v>62</v>
      </c>
      <c r="L40">
        <f t="shared" si="15"/>
        <v>63</v>
      </c>
      <c r="M40">
        <f t="shared" si="16"/>
        <v>62</v>
      </c>
      <c r="N40" s="1">
        <f t="shared" si="17"/>
        <v>62.6</v>
      </c>
      <c r="O40">
        <f t="shared" si="18"/>
        <v>0.5477225575051661</v>
      </c>
      <c r="P40">
        <f t="shared" si="19"/>
        <v>0.008749561621488275</v>
      </c>
      <c r="R40" t="s">
        <v>1392</v>
      </c>
      <c r="Z40">
        <f>616545903/550</f>
        <v>1120992.550909091</v>
      </c>
    </row>
    <row r="41" spans="1:26" ht="15">
      <c r="A41" t="s">
        <v>94</v>
      </c>
      <c r="B41" t="s">
        <v>94</v>
      </c>
      <c r="C41" t="s">
        <v>120</v>
      </c>
      <c r="D41" t="s">
        <v>130</v>
      </c>
      <c r="E41" t="s">
        <v>120</v>
      </c>
      <c r="I41">
        <f t="shared" si="12"/>
        <v>63</v>
      </c>
      <c r="J41">
        <f t="shared" si="13"/>
        <v>63</v>
      </c>
      <c r="K41">
        <f t="shared" si="14"/>
        <v>62</v>
      </c>
      <c r="L41">
        <f t="shared" si="15"/>
        <v>78</v>
      </c>
      <c r="M41">
        <f t="shared" si="16"/>
        <v>62</v>
      </c>
      <c r="N41" s="1">
        <f t="shared" si="17"/>
        <v>65.6</v>
      </c>
      <c r="O41">
        <f t="shared" si="18"/>
        <v>6.9498201415576215</v>
      </c>
      <c r="P41">
        <f t="shared" si="19"/>
        <v>0.10594238020667107</v>
      </c>
      <c r="R41" t="s">
        <v>1394</v>
      </c>
      <c r="Z41">
        <v>1120995.3</v>
      </c>
    </row>
    <row r="42" spans="1:26" ht="15">
      <c r="A42" t="s">
        <v>95</v>
      </c>
      <c r="B42" t="s">
        <v>41</v>
      </c>
      <c r="C42" t="s">
        <v>41</v>
      </c>
      <c r="D42" t="s">
        <v>41</v>
      </c>
      <c r="E42" t="s">
        <v>41</v>
      </c>
      <c r="I42">
        <f t="shared" si="12"/>
        <v>63</v>
      </c>
      <c r="J42">
        <f t="shared" si="13"/>
        <v>78</v>
      </c>
      <c r="K42">
        <f t="shared" si="14"/>
        <v>78</v>
      </c>
      <c r="L42">
        <f t="shared" si="15"/>
        <v>78</v>
      </c>
      <c r="M42">
        <f t="shared" si="16"/>
        <v>78</v>
      </c>
      <c r="N42" s="1">
        <f t="shared" si="17"/>
        <v>75</v>
      </c>
      <c r="O42">
        <f t="shared" si="18"/>
        <v>6.708203932499369</v>
      </c>
      <c r="P42">
        <f t="shared" si="19"/>
        <v>0.08944271909999159</v>
      </c>
      <c r="R42">
        <v>200</v>
      </c>
      <c r="S42" s="4">
        <v>224198697</v>
      </c>
      <c r="Z42">
        <f>S42/R42</f>
        <v>1120993.485</v>
      </c>
    </row>
    <row r="43" spans="1:26" ht="15">
      <c r="A43" t="s">
        <v>96</v>
      </c>
      <c r="B43" t="s">
        <v>109</v>
      </c>
      <c r="C43" t="s">
        <v>109</v>
      </c>
      <c r="D43" t="s">
        <v>109</v>
      </c>
      <c r="E43" t="s">
        <v>109</v>
      </c>
      <c r="I43">
        <f t="shared" si="12"/>
        <v>79</v>
      </c>
      <c r="J43">
        <f t="shared" si="13"/>
        <v>78</v>
      </c>
      <c r="K43">
        <f t="shared" si="14"/>
        <v>78</v>
      </c>
      <c r="L43">
        <f t="shared" si="15"/>
        <v>78</v>
      </c>
      <c r="M43">
        <f t="shared" si="16"/>
        <v>78</v>
      </c>
      <c r="N43" s="1">
        <f t="shared" si="17"/>
        <v>78.2</v>
      </c>
      <c r="O43">
        <f t="shared" si="18"/>
        <v>0.4472135954999579</v>
      </c>
      <c r="P43">
        <f t="shared" si="19"/>
        <v>0.005718843932224525</v>
      </c>
      <c r="R43">
        <v>300</v>
      </c>
      <c r="S43" s="4">
        <v>336297970</v>
      </c>
      <c r="Z43">
        <f>S43/R43</f>
        <v>1120993.2333333334</v>
      </c>
    </row>
    <row r="44" spans="1:16" ht="15">
      <c r="A44" t="s">
        <v>97</v>
      </c>
      <c r="B44" t="s">
        <v>110</v>
      </c>
      <c r="C44" t="s">
        <v>110</v>
      </c>
      <c r="D44" t="s">
        <v>131</v>
      </c>
      <c r="E44" t="s">
        <v>110</v>
      </c>
      <c r="I44">
        <f t="shared" si="12"/>
        <v>79</v>
      </c>
      <c r="J44">
        <f t="shared" si="13"/>
        <v>78</v>
      </c>
      <c r="K44">
        <f t="shared" si="14"/>
        <v>78</v>
      </c>
      <c r="L44">
        <f t="shared" si="15"/>
        <v>94</v>
      </c>
      <c r="M44">
        <f t="shared" si="16"/>
        <v>78</v>
      </c>
      <c r="N44" s="1">
        <f t="shared" si="17"/>
        <v>81.4</v>
      </c>
      <c r="O44">
        <f t="shared" si="18"/>
        <v>7.05691150575094</v>
      </c>
      <c r="P44">
        <f t="shared" si="19"/>
        <v>0.08669424454239484</v>
      </c>
    </row>
    <row r="45" spans="1:16" ht="15">
      <c r="A45" t="s">
        <v>98</v>
      </c>
      <c r="B45" t="s">
        <v>98</v>
      </c>
      <c r="C45" t="s">
        <v>121</v>
      </c>
      <c r="D45" t="s">
        <v>98</v>
      </c>
      <c r="E45" t="s">
        <v>98</v>
      </c>
      <c r="I45">
        <f t="shared" si="12"/>
        <v>94</v>
      </c>
      <c r="J45">
        <f t="shared" si="13"/>
        <v>94</v>
      </c>
      <c r="K45">
        <f t="shared" si="14"/>
        <v>93</v>
      </c>
      <c r="L45">
        <f t="shared" si="15"/>
        <v>94</v>
      </c>
      <c r="M45">
        <f t="shared" si="16"/>
        <v>94</v>
      </c>
      <c r="N45" s="1">
        <f t="shared" si="17"/>
        <v>93.8</v>
      </c>
      <c r="O45">
        <f t="shared" si="18"/>
        <v>0.4472135954999579</v>
      </c>
      <c r="P45">
        <f t="shared" si="19"/>
        <v>0.004767735559701045</v>
      </c>
    </row>
    <row r="46" spans="1:16" ht="15">
      <c r="A46" t="s">
        <v>99</v>
      </c>
      <c r="B46" t="s">
        <v>99</v>
      </c>
      <c r="C46" t="s">
        <v>122</v>
      </c>
      <c r="D46" t="s">
        <v>99</v>
      </c>
      <c r="E46" t="s">
        <v>99</v>
      </c>
      <c r="I46">
        <f t="shared" si="12"/>
        <v>94</v>
      </c>
      <c r="J46">
        <f t="shared" si="13"/>
        <v>94</v>
      </c>
      <c r="K46">
        <f t="shared" si="14"/>
        <v>93</v>
      </c>
      <c r="L46">
        <f t="shared" si="15"/>
        <v>94</v>
      </c>
      <c r="M46">
        <f t="shared" si="16"/>
        <v>94</v>
      </c>
      <c r="N46" s="1">
        <f t="shared" si="17"/>
        <v>93.8</v>
      </c>
      <c r="O46">
        <f t="shared" si="18"/>
        <v>0.4472135954999579</v>
      </c>
      <c r="P46">
        <f t="shared" si="19"/>
        <v>0.004767735559701045</v>
      </c>
    </row>
    <row r="47" spans="1:16" ht="15">
      <c r="A47" t="s">
        <v>100</v>
      </c>
      <c r="B47" t="s">
        <v>111</v>
      </c>
      <c r="C47" t="s">
        <v>123</v>
      </c>
      <c r="D47" t="s">
        <v>123</v>
      </c>
      <c r="E47" t="s">
        <v>123</v>
      </c>
      <c r="I47">
        <f t="shared" si="12"/>
        <v>110</v>
      </c>
      <c r="J47">
        <f t="shared" si="13"/>
        <v>94</v>
      </c>
      <c r="K47">
        <f t="shared" si="14"/>
        <v>109</v>
      </c>
      <c r="L47">
        <f t="shared" si="15"/>
        <v>109</v>
      </c>
      <c r="M47">
        <f t="shared" si="16"/>
        <v>109</v>
      </c>
      <c r="N47" s="1">
        <f t="shared" si="17"/>
        <v>106.2</v>
      </c>
      <c r="O47">
        <f t="shared" si="18"/>
        <v>6.833739825307954</v>
      </c>
      <c r="P47">
        <f t="shared" si="19"/>
        <v>0.06434783263001839</v>
      </c>
    </row>
    <row r="48" spans="1:16" ht="15">
      <c r="A48" t="s">
        <v>101</v>
      </c>
      <c r="B48" t="s">
        <v>112</v>
      </c>
      <c r="C48" t="s">
        <v>112</v>
      </c>
      <c r="D48" t="s">
        <v>112</v>
      </c>
      <c r="E48" t="s">
        <v>112</v>
      </c>
      <c r="I48">
        <f t="shared" si="12"/>
        <v>110</v>
      </c>
      <c r="J48">
        <f t="shared" si="13"/>
        <v>109</v>
      </c>
      <c r="K48">
        <f t="shared" si="14"/>
        <v>109</v>
      </c>
      <c r="L48">
        <f t="shared" si="15"/>
        <v>109</v>
      </c>
      <c r="M48">
        <f t="shared" si="16"/>
        <v>109</v>
      </c>
      <c r="N48" s="1">
        <f t="shared" si="17"/>
        <v>109.2</v>
      </c>
      <c r="O48">
        <f t="shared" si="18"/>
        <v>0.4472135954999579</v>
      </c>
      <c r="P48">
        <f t="shared" si="19"/>
        <v>0.004095362596153461</v>
      </c>
    </row>
    <row r="49" spans="1:16" ht="15">
      <c r="A49" t="s">
        <v>102</v>
      </c>
      <c r="B49" t="s">
        <v>113</v>
      </c>
      <c r="C49" t="s">
        <v>124</v>
      </c>
      <c r="D49" t="s">
        <v>124</v>
      </c>
      <c r="E49" t="s">
        <v>124</v>
      </c>
      <c r="I49">
        <f t="shared" si="12"/>
        <v>110</v>
      </c>
      <c r="J49">
        <f t="shared" si="13"/>
        <v>109</v>
      </c>
      <c r="K49">
        <f t="shared" si="14"/>
        <v>125</v>
      </c>
      <c r="L49">
        <f t="shared" si="15"/>
        <v>125</v>
      </c>
      <c r="M49">
        <f t="shared" si="16"/>
        <v>125</v>
      </c>
      <c r="N49" s="1">
        <f t="shared" si="17"/>
        <v>118.8</v>
      </c>
      <c r="O49">
        <f t="shared" si="18"/>
        <v>8.497058314499201</v>
      </c>
      <c r="P49">
        <f t="shared" si="19"/>
        <v>0.0715240598863569</v>
      </c>
    </row>
    <row r="50" spans="1:16" ht="15">
      <c r="A50" t="s">
        <v>103</v>
      </c>
      <c r="B50" t="s">
        <v>103</v>
      </c>
      <c r="C50" t="s">
        <v>103</v>
      </c>
      <c r="D50" t="s">
        <v>103</v>
      </c>
      <c r="E50" t="s">
        <v>103</v>
      </c>
      <c r="I50">
        <f t="shared" si="12"/>
        <v>125</v>
      </c>
      <c r="J50">
        <f t="shared" si="13"/>
        <v>125</v>
      </c>
      <c r="K50">
        <f t="shared" si="14"/>
        <v>125</v>
      </c>
      <c r="L50">
        <f t="shared" si="15"/>
        <v>125</v>
      </c>
      <c r="M50">
        <f t="shared" si="16"/>
        <v>125</v>
      </c>
      <c r="N50" s="2">
        <f t="shared" si="17"/>
        <v>125</v>
      </c>
      <c r="O50">
        <f t="shared" si="18"/>
        <v>0</v>
      </c>
      <c r="P50">
        <f t="shared" si="19"/>
        <v>0</v>
      </c>
    </row>
    <row r="51" spans="1:16" ht="15">
      <c r="A51" t="s">
        <v>104</v>
      </c>
      <c r="B51" t="s">
        <v>114</v>
      </c>
      <c r="C51" t="s">
        <v>125</v>
      </c>
      <c r="D51" t="s">
        <v>104</v>
      </c>
      <c r="E51" t="s">
        <v>114</v>
      </c>
      <c r="I51">
        <f t="shared" si="12"/>
        <v>2219</v>
      </c>
      <c r="J51">
        <f t="shared" si="13"/>
        <v>2203</v>
      </c>
      <c r="K51">
        <f t="shared" si="14"/>
        <v>2218</v>
      </c>
      <c r="L51">
        <f t="shared" si="15"/>
        <v>2219</v>
      </c>
      <c r="M51">
        <f t="shared" si="16"/>
        <v>2203</v>
      </c>
      <c r="N51" s="2">
        <f t="shared" si="17"/>
        <v>2212.4</v>
      </c>
      <c r="O51">
        <f t="shared" si="18"/>
        <v>8.590692637965812</v>
      </c>
      <c r="P51">
        <f t="shared" si="19"/>
        <v>0.0038829744340832632</v>
      </c>
    </row>
    <row r="52" spans="1:16" ht="15">
      <c r="A52" t="s">
        <v>105</v>
      </c>
      <c r="B52" t="s">
        <v>115</v>
      </c>
      <c r="C52" t="s">
        <v>126</v>
      </c>
      <c r="D52" t="s">
        <v>132</v>
      </c>
      <c r="E52" t="s">
        <v>115</v>
      </c>
      <c r="I52">
        <f t="shared" si="12"/>
        <v>7094</v>
      </c>
      <c r="J52">
        <f t="shared" si="13"/>
        <v>7062</v>
      </c>
      <c r="K52">
        <f t="shared" si="14"/>
        <v>7140</v>
      </c>
      <c r="L52">
        <f t="shared" si="15"/>
        <v>7080</v>
      </c>
      <c r="M52">
        <f t="shared" si="16"/>
        <v>7062</v>
      </c>
      <c r="N52" s="2">
        <f t="shared" si="17"/>
        <v>7087.6</v>
      </c>
      <c r="O52">
        <f t="shared" si="18"/>
        <v>32.23042041301975</v>
      </c>
      <c r="P52">
        <f t="shared" si="19"/>
        <v>0.0045474378369292495</v>
      </c>
    </row>
    <row r="54" ht="15">
      <c r="A54" t="s">
        <v>134</v>
      </c>
    </row>
    <row r="55" spans="1:5" ht="15">
      <c r="A55" t="s">
        <v>135</v>
      </c>
      <c r="B55" t="s">
        <v>135</v>
      </c>
      <c r="C55" t="s">
        <v>135</v>
      </c>
      <c r="D55" t="s">
        <v>135</v>
      </c>
      <c r="E55" t="s">
        <v>135</v>
      </c>
    </row>
    <row r="56" spans="1:5" ht="15">
      <c r="A56" t="s">
        <v>23</v>
      </c>
      <c r="B56" t="s">
        <v>23</v>
      </c>
      <c r="C56" t="s">
        <v>23</v>
      </c>
      <c r="D56" t="s">
        <v>23</v>
      </c>
      <c r="E56" t="s">
        <v>23</v>
      </c>
    </row>
    <row r="57" spans="1:16" ht="15">
      <c r="A57" t="s">
        <v>54</v>
      </c>
      <c r="B57" t="s">
        <v>54</v>
      </c>
      <c r="C57" t="s">
        <v>54</v>
      </c>
      <c r="D57" t="s">
        <v>25</v>
      </c>
      <c r="E57" t="s">
        <v>54</v>
      </c>
      <c r="I57">
        <f>VALUE(MID(A57,FIND(" ",A57)+1,LEN(A57)-FIND(" ",A57)))</f>
        <v>0</v>
      </c>
      <c r="J57">
        <f aca="true" t="shared" si="20" ref="J57:J78">VALUE(MID(B57,FIND(" ",B57)+1,LEN(B57)-FIND(" ",B57)))</f>
        <v>0</v>
      </c>
      <c r="K57">
        <f aca="true" t="shared" si="21" ref="K57:K78">VALUE(MID(C57,FIND(" ",C57)+1,LEN(C57)-FIND(" ",C57)))</f>
        <v>0</v>
      </c>
      <c r="L57">
        <f aca="true" t="shared" si="22" ref="L57:L78">VALUE(MID(D57,FIND(" ",D57)+1,LEN(D57)-FIND(" ",D57)))</f>
        <v>15</v>
      </c>
      <c r="M57">
        <f aca="true" t="shared" si="23" ref="M57:M78">VALUE(MID(E57,FIND(" ",E57)+1,LEN(E57)-FIND(" ",E57)))</f>
        <v>0</v>
      </c>
      <c r="N57" s="1">
        <f>SUM(I57:M57)/5</f>
        <v>3</v>
      </c>
      <c r="O57">
        <f>_xlfn.STDEV.S(I57:M57)</f>
        <v>6.708203932499369</v>
      </c>
      <c r="P57">
        <f>O57/N57</f>
        <v>2.23606797749979</v>
      </c>
    </row>
    <row r="58" spans="1:16" ht="15">
      <c r="A58" t="s">
        <v>56</v>
      </c>
      <c r="B58" t="s">
        <v>151</v>
      </c>
      <c r="C58" t="s">
        <v>27</v>
      </c>
      <c r="D58" t="s">
        <v>27</v>
      </c>
      <c r="E58" t="s">
        <v>56</v>
      </c>
      <c r="I58">
        <f aca="true" t="shared" si="24" ref="I58:I78">VALUE(MID(A58,FIND(" ",A58)+1,LEN(A58)-FIND(" ",A58)))</f>
        <v>16</v>
      </c>
      <c r="J58">
        <f t="shared" si="20"/>
        <v>79</v>
      </c>
      <c r="K58">
        <f t="shared" si="21"/>
        <v>15</v>
      </c>
      <c r="L58">
        <f t="shared" si="22"/>
        <v>15</v>
      </c>
      <c r="M58">
        <f t="shared" si="23"/>
        <v>16</v>
      </c>
      <c r="N58" s="1">
        <f aca="true" t="shared" si="25" ref="N58:N78">SUM(I58:M58)/5</f>
        <v>28.2</v>
      </c>
      <c r="O58">
        <f aca="true" t="shared" si="26" ref="O58:O78">_xlfn.STDEV.S(I58:M58)</f>
        <v>28.40246468178422</v>
      </c>
      <c r="P58">
        <f aca="true" t="shared" si="27" ref="P58:P78">O58/N58</f>
        <v>1.0071795986448306</v>
      </c>
    </row>
    <row r="59" spans="1:16" ht="15">
      <c r="A59" t="s">
        <v>89</v>
      </c>
      <c r="B59" t="s">
        <v>152</v>
      </c>
      <c r="C59" t="s">
        <v>117</v>
      </c>
      <c r="D59" t="s">
        <v>29</v>
      </c>
      <c r="E59" t="s">
        <v>89</v>
      </c>
      <c r="I59">
        <f t="shared" si="24"/>
        <v>16</v>
      </c>
      <c r="J59">
        <f t="shared" si="20"/>
        <v>79</v>
      </c>
      <c r="K59">
        <f t="shared" si="21"/>
        <v>15</v>
      </c>
      <c r="L59">
        <f t="shared" si="22"/>
        <v>31</v>
      </c>
      <c r="M59">
        <f t="shared" si="23"/>
        <v>16</v>
      </c>
      <c r="N59" s="1">
        <f t="shared" si="25"/>
        <v>31.4</v>
      </c>
      <c r="O59">
        <f t="shared" si="26"/>
        <v>27.42808779335519</v>
      </c>
      <c r="P59">
        <f t="shared" si="27"/>
        <v>0.8735059806801017</v>
      </c>
    </row>
    <row r="60" spans="1:16" ht="15">
      <c r="A60" t="s">
        <v>31</v>
      </c>
      <c r="B60" t="s">
        <v>7</v>
      </c>
      <c r="C60" t="s">
        <v>31</v>
      </c>
      <c r="D60" t="s">
        <v>31</v>
      </c>
      <c r="E60" t="s">
        <v>60</v>
      </c>
      <c r="I60">
        <f t="shared" si="24"/>
        <v>31</v>
      </c>
      <c r="J60">
        <f t="shared" si="20"/>
        <v>94</v>
      </c>
      <c r="K60">
        <f t="shared" si="21"/>
        <v>31</v>
      </c>
      <c r="L60">
        <f t="shared" si="22"/>
        <v>31</v>
      </c>
      <c r="M60">
        <f t="shared" si="23"/>
        <v>32</v>
      </c>
      <c r="N60" s="1">
        <f t="shared" si="25"/>
        <v>43.8</v>
      </c>
      <c r="O60">
        <f t="shared" si="26"/>
        <v>28.06599365780588</v>
      </c>
      <c r="P60">
        <f t="shared" si="27"/>
        <v>0.64077611090881</v>
      </c>
    </row>
    <row r="61" spans="1:16" ht="15">
      <c r="A61" t="s">
        <v>136</v>
      </c>
      <c r="B61" t="s">
        <v>153</v>
      </c>
      <c r="C61" t="s">
        <v>136</v>
      </c>
      <c r="D61" t="s">
        <v>47</v>
      </c>
      <c r="E61" t="s">
        <v>180</v>
      </c>
      <c r="I61">
        <f t="shared" si="24"/>
        <v>31</v>
      </c>
      <c r="J61">
        <f t="shared" si="20"/>
        <v>94</v>
      </c>
      <c r="K61">
        <f t="shared" si="21"/>
        <v>31</v>
      </c>
      <c r="L61">
        <f t="shared" si="22"/>
        <v>47</v>
      </c>
      <c r="M61">
        <f t="shared" si="23"/>
        <v>32</v>
      </c>
      <c r="N61" s="1">
        <f t="shared" si="25"/>
        <v>47</v>
      </c>
      <c r="O61">
        <f t="shared" si="26"/>
        <v>27.13853349022382</v>
      </c>
      <c r="P61">
        <f t="shared" si="27"/>
        <v>0.5774156061749749</v>
      </c>
    </row>
    <row r="62" spans="1:16" ht="15">
      <c r="A62" t="s">
        <v>49</v>
      </c>
      <c r="B62" t="s">
        <v>154</v>
      </c>
      <c r="C62" t="s">
        <v>35</v>
      </c>
      <c r="D62" t="s">
        <v>49</v>
      </c>
      <c r="E62" t="s">
        <v>49</v>
      </c>
      <c r="I62">
        <f t="shared" si="24"/>
        <v>47</v>
      </c>
      <c r="J62">
        <f t="shared" si="20"/>
        <v>110</v>
      </c>
      <c r="K62">
        <f t="shared" si="21"/>
        <v>46</v>
      </c>
      <c r="L62">
        <f t="shared" si="22"/>
        <v>47</v>
      </c>
      <c r="M62">
        <f t="shared" si="23"/>
        <v>47</v>
      </c>
      <c r="N62" s="1">
        <f t="shared" si="25"/>
        <v>59.4</v>
      </c>
      <c r="O62">
        <f t="shared" si="26"/>
        <v>28.289574051229547</v>
      </c>
      <c r="P62">
        <f t="shared" si="27"/>
        <v>0.4762554554079048</v>
      </c>
    </row>
    <row r="63" spans="1:16" ht="15">
      <c r="A63" t="s">
        <v>137</v>
      </c>
      <c r="B63" t="s">
        <v>155</v>
      </c>
      <c r="C63" t="s">
        <v>37</v>
      </c>
      <c r="D63" t="s">
        <v>37</v>
      </c>
      <c r="E63" t="s">
        <v>137</v>
      </c>
      <c r="I63">
        <f t="shared" si="24"/>
        <v>47</v>
      </c>
      <c r="J63">
        <f t="shared" si="20"/>
        <v>110</v>
      </c>
      <c r="K63">
        <f t="shared" si="21"/>
        <v>62</v>
      </c>
      <c r="L63">
        <f t="shared" si="22"/>
        <v>62</v>
      </c>
      <c r="M63">
        <f t="shared" si="23"/>
        <v>47</v>
      </c>
      <c r="N63" s="1">
        <f t="shared" si="25"/>
        <v>65.6</v>
      </c>
      <c r="O63">
        <f t="shared" si="26"/>
        <v>25.928748523598284</v>
      </c>
      <c r="P63">
        <f t="shared" si="27"/>
        <v>0.39525531285973</v>
      </c>
    </row>
    <row r="64" spans="1:16" ht="15">
      <c r="A64" t="s">
        <v>138</v>
      </c>
      <c r="B64" t="s">
        <v>156</v>
      </c>
      <c r="C64" t="s">
        <v>50</v>
      </c>
      <c r="D64" t="s">
        <v>50</v>
      </c>
      <c r="E64" t="s">
        <v>138</v>
      </c>
      <c r="I64">
        <f t="shared" si="24"/>
        <v>63</v>
      </c>
      <c r="J64">
        <f t="shared" si="20"/>
        <v>125</v>
      </c>
      <c r="K64">
        <f t="shared" si="21"/>
        <v>62</v>
      </c>
      <c r="L64">
        <f t="shared" si="22"/>
        <v>62</v>
      </c>
      <c r="M64">
        <f t="shared" si="23"/>
        <v>63</v>
      </c>
      <c r="N64" s="1">
        <f t="shared" si="25"/>
        <v>75</v>
      </c>
      <c r="O64">
        <f t="shared" si="26"/>
        <v>27.955321496988727</v>
      </c>
      <c r="P64">
        <f t="shared" si="27"/>
        <v>0.3727376199598497</v>
      </c>
    </row>
    <row r="65" spans="1:16" ht="15">
      <c r="A65" t="s">
        <v>95</v>
      </c>
      <c r="B65" t="s">
        <v>157</v>
      </c>
      <c r="C65" t="s">
        <v>171</v>
      </c>
      <c r="D65" t="s">
        <v>41</v>
      </c>
      <c r="E65" t="s">
        <v>95</v>
      </c>
      <c r="I65">
        <f t="shared" si="24"/>
        <v>63</v>
      </c>
      <c r="J65">
        <f t="shared" si="20"/>
        <v>125</v>
      </c>
      <c r="K65">
        <f t="shared" si="21"/>
        <v>62</v>
      </c>
      <c r="L65">
        <f t="shared" si="22"/>
        <v>78</v>
      </c>
      <c r="M65">
        <f t="shared" si="23"/>
        <v>63</v>
      </c>
      <c r="N65" s="1">
        <f t="shared" si="25"/>
        <v>78.2</v>
      </c>
      <c r="O65">
        <f t="shared" si="26"/>
        <v>26.994443872767594</v>
      </c>
      <c r="P65">
        <f t="shared" si="27"/>
        <v>0.34519749197912525</v>
      </c>
    </row>
    <row r="66" spans="1:16" ht="15">
      <c r="A66" t="s">
        <v>139</v>
      </c>
      <c r="B66" t="s">
        <v>158</v>
      </c>
      <c r="C66" t="s">
        <v>139</v>
      </c>
      <c r="D66" t="s">
        <v>139</v>
      </c>
      <c r="E66" t="s">
        <v>181</v>
      </c>
      <c r="I66">
        <f t="shared" si="24"/>
        <v>78</v>
      </c>
      <c r="J66">
        <f t="shared" si="20"/>
        <v>141</v>
      </c>
      <c r="K66">
        <f t="shared" si="21"/>
        <v>78</v>
      </c>
      <c r="L66">
        <f t="shared" si="22"/>
        <v>78</v>
      </c>
      <c r="M66">
        <f t="shared" si="23"/>
        <v>79</v>
      </c>
      <c r="N66" s="1">
        <f t="shared" si="25"/>
        <v>90.8</v>
      </c>
      <c r="O66">
        <f t="shared" si="26"/>
        <v>28.065993657805894</v>
      </c>
      <c r="P66">
        <f t="shared" si="27"/>
        <v>0.3090968464516068</v>
      </c>
    </row>
    <row r="67" spans="1:16" ht="15">
      <c r="A67" t="s">
        <v>140</v>
      </c>
      <c r="B67" t="s">
        <v>159</v>
      </c>
      <c r="C67" t="s">
        <v>140</v>
      </c>
      <c r="D67" t="s">
        <v>176</v>
      </c>
      <c r="E67" t="s">
        <v>182</v>
      </c>
      <c r="I67">
        <f t="shared" si="24"/>
        <v>78</v>
      </c>
      <c r="J67">
        <f t="shared" si="20"/>
        <v>141</v>
      </c>
      <c r="K67">
        <f t="shared" si="21"/>
        <v>78</v>
      </c>
      <c r="L67">
        <f t="shared" si="22"/>
        <v>93</v>
      </c>
      <c r="M67">
        <f t="shared" si="23"/>
        <v>79</v>
      </c>
      <c r="N67" s="1">
        <f t="shared" si="25"/>
        <v>93.8</v>
      </c>
      <c r="O67">
        <f t="shared" si="26"/>
        <v>27.142218037588613</v>
      </c>
      <c r="P67">
        <f t="shared" si="27"/>
        <v>0.28936266564593405</v>
      </c>
    </row>
    <row r="68" spans="1:16" ht="15">
      <c r="A68" t="s">
        <v>99</v>
      </c>
      <c r="B68" t="s">
        <v>160</v>
      </c>
      <c r="C68" t="s">
        <v>122</v>
      </c>
      <c r="D68" t="s">
        <v>122</v>
      </c>
      <c r="E68" t="s">
        <v>99</v>
      </c>
      <c r="I68">
        <f t="shared" si="24"/>
        <v>94</v>
      </c>
      <c r="J68">
        <f t="shared" si="20"/>
        <v>157</v>
      </c>
      <c r="K68">
        <f t="shared" si="21"/>
        <v>93</v>
      </c>
      <c r="L68">
        <f t="shared" si="22"/>
        <v>93</v>
      </c>
      <c r="M68">
        <f t="shared" si="23"/>
        <v>94</v>
      </c>
      <c r="N68" s="1">
        <f t="shared" si="25"/>
        <v>106.2</v>
      </c>
      <c r="O68">
        <f t="shared" si="26"/>
        <v>28.402464681784235</v>
      </c>
      <c r="P68">
        <f t="shared" si="27"/>
        <v>0.2674431702616218</v>
      </c>
    </row>
    <row r="69" spans="1:16" ht="15">
      <c r="A69" t="s">
        <v>141</v>
      </c>
      <c r="B69" t="s">
        <v>161</v>
      </c>
      <c r="C69" t="s">
        <v>172</v>
      </c>
      <c r="D69" t="s">
        <v>177</v>
      </c>
      <c r="E69" t="s">
        <v>141</v>
      </c>
      <c r="I69">
        <f t="shared" si="24"/>
        <v>94</v>
      </c>
      <c r="J69">
        <f t="shared" si="20"/>
        <v>157</v>
      </c>
      <c r="K69">
        <f t="shared" si="21"/>
        <v>93</v>
      </c>
      <c r="L69">
        <f t="shared" si="22"/>
        <v>109</v>
      </c>
      <c r="M69">
        <f t="shared" si="23"/>
        <v>94</v>
      </c>
      <c r="N69" s="1">
        <f t="shared" si="25"/>
        <v>109.4</v>
      </c>
      <c r="O69">
        <f t="shared" si="26"/>
        <v>27.42808779335518</v>
      </c>
      <c r="P69">
        <f t="shared" si="27"/>
        <v>0.250713782388987</v>
      </c>
    </row>
    <row r="70" spans="1:16" ht="15">
      <c r="A70" t="s">
        <v>142</v>
      </c>
      <c r="B70" t="s">
        <v>162</v>
      </c>
      <c r="C70" t="s">
        <v>142</v>
      </c>
      <c r="D70" t="s">
        <v>142</v>
      </c>
      <c r="E70" t="s">
        <v>183</v>
      </c>
      <c r="I70">
        <f t="shared" si="24"/>
        <v>109</v>
      </c>
      <c r="J70">
        <f t="shared" si="20"/>
        <v>172</v>
      </c>
      <c r="K70">
        <f t="shared" si="21"/>
        <v>109</v>
      </c>
      <c r="L70">
        <f t="shared" si="22"/>
        <v>109</v>
      </c>
      <c r="M70">
        <f t="shared" si="23"/>
        <v>110</v>
      </c>
      <c r="N70" s="1">
        <f t="shared" si="25"/>
        <v>121.8</v>
      </c>
      <c r="O70">
        <f t="shared" si="26"/>
        <v>28.065993657805894</v>
      </c>
      <c r="P70">
        <f t="shared" si="27"/>
        <v>0.23042687732188746</v>
      </c>
    </row>
    <row r="71" spans="1:16" ht="15">
      <c r="A71" t="s">
        <v>143</v>
      </c>
      <c r="B71" t="s">
        <v>163</v>
      </c>
      <c r="C71" t="s">
        <v>143</v>
      </c>
      <c r="D71" t="s">
        <v>103</v>
      </c>
      <c r="E71" t="s">
        <v>184</v>
      </c>
      <c r="I71">
        <f t="shared" si="24"/>
        <v>109</v>
      </c>
      <c r="J71">
        <f t="shared" si="20"/>
        <v>172</v>
      </c>
      <c r="K71">
        <f t="shared" si="21"/>
        <v>109</v>
      </c>
      <c r="L71">
        <f t="shared" si="22"/>
        <v>125</v>
      </c>
      <c r="M71">
        <f t="shared" si="23"/>
        <v>110</v>
      </c>
      <c r="N71" s="1">
        <f t="shared" si="25"/>
        <v>125</v>
      </c>
      <c r="O71">
        <f t="shared" si="26"/>
        <v>27.13853349022382</v>
      </c>
      <c r="P71">
        <f t="shared" si="27"/>
        <v>0.21710826792179058</v>
      </c>
    </row>
    <row r="72" spans="1:16" ht="15">
      <c r="A72" t="s">
        <v>144</v>
      </c>
      <c r="B72" t="s">
        <v>164</v>
      </c>
      <c r="C72" t="s">
        <v>144</v>
      </c>
      <c r="D72" t="s">
        <v>144</v>
      </c>
      <c r="E72" t="s">
        <v>144</v>
      </c>
      <c r="I72">
        <f t="shared" si="24"/>
        <v>125</v>
      </c>
      <c r="J72">
        <f t="shared" si="20"/>
        <v>188</v>
      </c>
      <c r="K72">
        <f t="shared" si="21"/>
        <v>125</v>
      </c>
      <c r="L72">
        <f t="shared" si="22"/>
        <v>125</v>
      </c>
      <c r="M72">
        <f t="shared" si="23"/>
        <v>125</v>
      </c>
      <c r="N72" s="1">
        <f t="shared" si="25"/>
        <v>137.6</v>
      </c>
      <c r="O72">
        <f t="shared" si="26"/>
        <v>28.174456516497337</v>
      </c>
      <c r="P72">
        <f t="shared" si="27"/>
        <v>0.20475622468384694</v>
      </c>
    </row>
    <row r="73" spans="1:16" ht="15">
      <c r="A73" t="s">
        <v>145</v>
      </c>
      <c r="B73" t="s">
        <v>165</v>
      </c>
      <c r="C73" t="s">
        <v>173</v>
      </c>
      <c r="D73" t="s">
        <v>173</v>
      </c>
      <c r="E73" t="s">
        <v>145</v>
      </c>
      <c r="I73">
        <f t="shared" si="24"/>
        <v>125</v>
      </c>
      <c r="J73">
        <f t="shared" si="20"/>
        <v>188</v>
      </c>
      <c r="K73">
        <f t="shared" si="21"/>
        <v>140</v>
      </c>
      <c r="L73">
        <f t="shared" si="22"/>
        <v>140</v>
      </c>
      <c r="M73">
        <f t="shared" si="23"/>
        <v>125</v>
      </c>
      <c r="N73" s="1">
        <f t="shared" si="25"/>
        <v>143.6</v>
      </c>
      <c r="O73">
        <f t="shared" si="26"/>
        <v>25.928748523598266</v>
      </c>
      <c r="P73">
        <f t="shared" si="27"/>
        <v>0.18056231562394337</v>
      </c>
    </row>
    <row r="74" spans="1:16" ht="15">
      <c r="A74" t="s">
        <v>146</v>
      </c>
      <c r="B74" t="s">
        <v>166</v>
      </c>
      <c r="C74" t="s">
        <v>174</v>
      </c>
      <c r="D74" t="s">
        <v>174</v>
      </c>
      <c r="E74" t="s">
        <v>146</v>
      </c>
      <c r="I74">
        <f t="shared" si="24"/>
        <v>141</v>
      </c>
      <c r="J74">
        <f t="shared" si="20"/>
        <v>204</v>
      </c>
      <c r="K74">
        <f t="shared" si="21"/>
        <v>140</v>
      </c>
      <c r="L74">
        <f t="shared" si="22"/>
        <v>140</v>
      </c>
      <c r="M74">
        <f t="shared" si="23"/>
        <v>141</v>
      </c>
      <c r="N74" s="1">
        <f t="shared" si="25"/>
        <v>153.2</v>
      </c>
      <c r="O74">
        <f t="shared" si="26"/>
        <v>28.402464681784235</v>
      </c>
      <c r="P74">
        <f t="shared" si="27"/>
        <v>0.18539467807953158</v>
      </c>
    </row>
    <row r="75" spans="1:16" ht="15">
      <c r="A75" t="s">
        <v>147</v>
      </c>
      <c r="B75" t="s">
        <v>167</v>
      </c>
      <c r="C75" t="s">
        <v>175</v>
      </c>
      <c r="D75" t="s">
        <v>175</v>
      </c>
      <c r="E75" t="s">
        <v>147</v>
      </c>
      <c r="I75">
        <f t="shared" si="24"/>
        <v>141</v>
      </c>
      <c r="J75">
        <f t="shared" si="20"/>
        <v>204</v>
      </c>
      <c r="K75">
        <f t="shared" si="21"/>
        <v>156</v>
      </c>
      <c r="L75">
        <f t="shared" si="22"/>
        <v>156</v>
      </c>
      <c r="M75">
        <f t="shared" si="23"/>
        <v>141</v>
      </c>
      <c r="N75" s="1">
        <f t="shared" si="25"/>
        <v>159.6</v>
      </c>
      <c r="O75">
        <f t="shared" si="26"/>
        <v>25.928748523598266</v>
      </c>
      <c r="P75">
        <f t="shared" si="27"/>
        <v>0.16246083034836006</v>
      </c>
    </row>
    <row r="76" spans="1:16" ht="15">
      <c r="A76" t="s">
        <v>148</v>
      </c>
      <c r="B76" t="s">
        <v>168</v>
      </c>
      <c r="C76" t="s">
        <v>148</v>
      </c>
      <c r="D76" t="s">
        <v>148</v>
      </c>
      <c r="E76" t="s">
        <v>185</v>
      </c>
      <c r="I76">
        <f t="shared" si="24"/>
        <v>156</v>
      </c>
      <c r="J76">
        <f t="shared" si="20"/>
        <v>219</v>
      </c>
      <c r="K76">
        <f t="shared" si="21"/>
        <v>156</v>
      </c>
      <c r="L76">
        <f t="shared" si="22"/>
        <v>156</v>
      </c>
      <c r="M76">
        <f t="shared" si="23"/>
        <v>157</v>
      </c>
      <c r="N76" s="2">
        <f t="shared" si="25"/>
        <v>168.8</v>
      </c>
      <c r="O76">
        <f t="shared" si="26"/>
        <v>28.06599365780583</v>
      </c>
      <c r="P76">
        <f t="shared" si="27"/>
        <v>0.16626773493960798</v>
      </c>
    </row>
    <row r="77" spans="1:16" ht="15">
      <c r="A77" t="s">
        <v>149</v>
      </c>
      <c r="B77" t="s">
        <v>169</v>
      </c>
      <c r="C77" t="s">
        <v>149</v>
      </c>
      <c r="D77" t="s">
        <v>178</v>
      </c>
      <c r="E77" t="s">
        <v>186</v>
      </c>
      <c r="I77">
        <f t="shared" si="24"/>
        <v>4031</v>
      </c>
      <c r="J77">
        <f t="shared" si="20"/>
        <v>4125</v>
      </c>
      <c r="K77">
        <f t="shared" si="21"/>
        <v>4031</v>
      </c>
      <c r="L77">
        <f t="shared" si="22"/>
        <v>4046</v>
      </c>
      <c r="M77">
        <f t="shared" si="23"/>
        <v>4032</v>
      </c>
      <c r="N77" s="2">
        <f t="shared" si="25"/>
        <v>4053</v>
      </c>
      <c r="O77">
        <f t="shared" si="26"/>
        <v>40.749233121618374</v>
      </c>
      <c r="P77">
        <f t="shared" si="27"/>
        <v>0.010054091567139989</v>
      </c>
    </row>
    <row r="78" spans="1:16" ht="15">
      <c r="A78" t="s">
        <v>150</v>
      </c>
      <c r="B78" t="s">
        <v>170</v>
      </c>
      <c r="C78" t="s">
        <v>150</v>
      </c>
      <c r="D78" t="s">
        <v>179</v>
      </c>
      <c r="E78" t="s">
        <v>187</v>
      </c>
      <c r="I78">
        <f t="shared" si="24"/>
        <v>10593</v>
      </c>
      <c r="J78">
        <f t="shared" si="20"/>
        <v>10842</v>
      </c>
      <c r="K78">
        <f t="shared" si="21"/>
        <v>10593</v>
      </c>
      <c r="L78">
        <f t="shared" si="22"/>
        <v>10531</v>
      </c>
      <c r="M78">
        <f t="shared" si="23"/>
        <v>10612</v>
      </c>
      <c r="N78" s="2">
        <f t="shared" si="25"/>
        <v>10634.2</v>
      </c>
      <c r="O78">
        <f t="shared" si="26"/>
        <v>120.12368625712416</v>
      </c>
      <c r="P78">
        <f t="shared" si="27"/>
        <v>0.011295977718786947</v>
      </c>
    </row>
    <row r="80" ht="15">
      <c r="A80" t="s">
        <v>188</v>
      </c>
    </row>
    <row r="81" spans="1:5" ht="15">
      <c r="A81" t="s">
        <v>189</v>
      </c>
      <c r="B81" t="s">
        <v>189</v>
      </c>
      <c r="C81" t="s">
        <v>189</v>
      </c>
      <c r="D81" t="s">
        <v>189</v>
      </c>
      <c r="E81" t="s">
        <v>189</v>
      </c>
    </row>
    <row r="82" spans="1:5" ht="15">
      <c r="A82" t="s">
        <v>23</v>
      </c>
      <c r="B82" t="s">
        <v>23</v>
      </c>
      <c r="C82" t="s">
        <v>23</v>
      </c>
      <c r="D82" t="s">
        <v>23</v>
      </c>
      <c r="E82" t="s">
        <v>23</v>
      </c>
    </row>
    <row r="83" spans="1:16" ht="15">
      <c r="A83" t="s">
        <v>190</v>
      </c>
      <c r="B83" t="s">
        <v>190</v>
      </c>
      <c r="C83" t="s">
        <v>219</v>
      </c>
      <c r="D83" t="s">
        <v>190</v>
      </c>
      <c r="E83" t="s">
        <v>190</v>
      </c>
      <c r="I83">
        <f>VALUE(MID(A83,FIND(" ",A83)+1,LEN(A83)-FIND(" ",A83)))</f>
        <v>16</v>
      </c>
      <c r="J83">
        <f aca="true" t="shared" si="28" ref="J83:J104">VALUE(MID(B83,FIND(" ",B83)+1,LEN(B83)-FIND(" ",B83)))</f>
        <v>16</v>
      </c>
      <c r="K83">
        <f aca="true" t="shared" si="29" ref="K83:K104">VALUE(MID(C83,FIND(" ",C83)+1,LEN(C83)-FIND(" ",C83)))</f>
        <v>0</v>
      </c>
      <c r="L83">
        <f aca="true" t="shared" si="30" ref="L83:L104">VALUE(MID(D83,FIND(" ",D83)+1,LEN(D83)-FIND(" ",D83)))</f>
        <v>16</v>
      </c>
      <c r="M83">
        <f aca="true" t="shared" si="31" ref="M83:M104">VALUE(MID(E83,FIND(" ",E83)+1,LEN(E83)-FIND(" ",E83)))</f>
        <v>16</v>
      </c>
      <c r="N83" s="1">
        <f>SUM(I83:M83)/5</f>
        <v>12.8</v>
      </c>
      <c r="O83">
        <f>_xlfn.STDEV.S(I83:M83)</f>
        <v>7.155417527999326</v>
      </c>
      <c r="P83">
        <f>O83/N83</f>
        <v>0.5590169943749473</v>
      </c>
    </row>
    <row r="84" spans="1:16" ht="15">
      <c r="A84" t="s">
        <v>77</v>
      </c>
      <c r="B84" t="s">
        <v>57</v>
      </c>
      <c r="C84" t="s">
        <v>28</v>
      </c>
      <c r="D84" t="s">
        <v>57</v>
      </c>
      <c r="E84" t="s">
        <v>57</v>
      </c>
      <c r="I84">
        <f aca="true" t="shared" si="32" ref="I84:I104">VALUE(MID(A84,FIND(" ",A84)+1,LEN(A84)-FIND(" ",A84)))</f>
        <v>32</v>
      </c>
      <c r="J84">
        <f t="shared" si="28"/>
        <v>16</v>
      </c>
      <c r="K84">
        <f t="shared" si="29"/>
        <v>15</v>
      </c>
      <c r="L84">
        <f t="shared" si="30"/>
        <v>16</v>
      </c>
      <c r="M84">
        <f t="shared" si="31"/>
        <v>16</v>
      </c>
      <c r="N84" s="1">
        <f aca="true" t="shared" si="33" ref="N84:N104">SUM(I84:M84)/5</f>
        <v>19</v>
      </c>
      <c r="O84">
        <f aca="true" t="shared" si="34" ref="O84:O104">_xlfn.STDEV.S(I84:M84)</f>
        <v>7.280109889280518</v>
      </c>
      <c r="P84">
        <f aca="true" t="shared" si="35" ref="P84:P104">O84/N84</f>
        <v>0.38316367838318516</v>
      </c>
    </row>
    <row r="85" spans="1:16" ht="15">
      <c r="A85" t="s">
        <v>191</v>
      </c>
      <c r="B85" t="s">
        <v>90</v>
      </c>
      <c r="C85" t="s">
        <v>107</v>
      </c>
      <c r="D85" t="s">
        <v>90</v>
      </c>
      <c r="E85" t="s">
        <v>107</v>
      </c>
      <c r="I85">
        <f t="shared" si="32"/>
        <v>47</v>
      </c>
      <c r="J85">
        <f t="shared" si="28"/>
        <v>32</v>
      </c>
      <c r="K85">
        <f t="shared" si="29"/>
        <v>31</v>
      </c>
      <c r="L85">
        <f t="shared" si="30"/>
        <v>32</v>
      </c>
      <c r="M85">
        <f t="shared" si="31"/>
        <v>31</v>
      </c>
      <c r="N85" s="1">
        <f t="shared" si="33"/>
        <v>34.6</v>
      </c>
      <c r="O85">
        <f t="shared" si="34"/>
        <v>6.949820141557618</v>
      </c>
      <c r="P85">
        <f t="shared" si="35"/>
        <v>0.20086185380224328</v>
      </c>
    </row>
    <row r="86" spans="1:16" ht="15">
      <c r="A86" t="s">
        <v>47</v>
      </c>
      <c r="B86" t="s">
        <v>47</v>
      </c>
      <c r="C86" t="s">
        <v>136</v>
      </c>
      <c r="D86" t="s">
        <v>180</v>
      </c>
      <c r="E86" t="s">
        <v>47</v>
      </c>
      <c r="I86">
        <f t="shared" si="32"/>
        <v>47</v>
      </c>
      <c r="J86">
        <f t="shared" si="28"/>
        <v>47</v>
      </c>
      <c r="K86">
        <f t="shared" si="29"/>
        <v>31</v>
      </c>
      <c r="L86">
        <f t="shared" si="30"/>
        <v>32</v>
      </c>
      <c r="M86">
        <f t="shared" si="31"/>
        <v>47</v>
      </c>
      <c r="N86" s="1">
        <f t="shared" si="33"/>
        <v>40.8</v>
      </c>
      <c r="O86">
        <f t="shared" si="34"/>
        <v>8.49705831449919</v>
      </c>
      <c r="P86">
        <f t="shared" si="35"/>
        <v>0.2082612331985096</v>
      </c>
    </row>
    <row r="87" spans="1:16" ht="15">
      <c r="A87" t="s">
        <v>192</v>
      </c>
      <c r="B87" t="s">
        <v>206</v>
      </c>
      <c r="C87" t="s">
        <v>220</v>
      </c>
      <c r="D87" t="s">
        <v>206</v>
      </c>
      <c r="E87" t="s">
        <v>206</v>
      </c>
      <c r="I87">
        <f t="shared" si="32"/>
        <v>63</v>
      </c>
      <c r="J87">
        <f t="shared" si="28"/>
        <v>47</v>
      </c>
      <c r="K87">
        <f t="shared" si="29"/>
        <v>46</v>
      </c>
      <c r="L87">
        <f t="shared" si="30"/>
        <v>47</v>
      </c>
      <c r="M87">
        <f t="shared" si="31"/>
        <v>47</v>
      </c>
      <c r="N87" s="1">
        <f t="shared" si="33"/>
        <v>50</v>
      </c>
      <c r="O87">
        <f t="shared" si="34"/>
        <v>7.280109889280518</v>
      </c>
      <c r="P87">
        <f t="shared" si="35"/>
        <v>0.14560219778561037</v>
      </c>
    </row>
    <row r="88" spans="1:16" ht="15">
      <c r="A88" t="s">
        <v>80</v>
      </c>
      <c r="B88" t="s">
        <v>80</v>
      </c>
      <c r="C88" t="s">
        <v>38</v>
      </c>
      <c r="D88" t="s">
        <v>80</v>
      </c>
      <c r="E88" t="s">
        <v>38</v>
      </c>
      <c r="I88">
        <f t="shared" si="32"/>
        <v>63</v>
      </c>
      <c r="J88">
        <f t="shared" si="28"/>
        <v>63</v>
      </c>
      <c r="K88">
        <f t="shared" si="29"/>
        <v>62</v>
      </c>
      <c r="L88">
        <f t="shared" si="30"/>
        <v>63</v>
      </c>
      <c r="M88">
        <f t="shared" si="31"/>
        <v>62</v>
      </c>
      <c r="N88" s="1">
        <f t="shared" si="33"/>
        <v>62.6</v>
      </c>
      <c r="O88">
        <f t="shared" si="34"/>
        <v>0.5477225575051661</v>
      </c>
      <c r="P88">
        <f t="shared" si="35"/>
        <v>0.008749561621488275</v>
      </c>
    </row>
    <row r="89" spans="1:16" ht="15">
      <c r="A89" t="s">
        <v>193</v>
      </c>
      <c r="B89" t="s">
        <v>207</v>
      </c>
      <c r="C89" t="s">
        <v>221</v>
      </c>
      <c r="D89" t="s">
        <v>207</v>
      </c>
      <c r="E89" t="s">
        <v>242</v>
      </c>
      <c r="I89">
        <f t="shared" si="32"/>
        <v>79</v>
      </c>
      <c r="J89">
        <f t="shared" si="28"/>
        <v>63</v>
      </c>
      <c r="K89">
        <f t="shared" si="29"/>
        <v>62</v>
      </c>
      <c r="L89">
        <f t="shared" si="30"/>
        <v>63</v>
      </c>
      <c r="M89">
        <f t="shared" si="31"/>
        <v>78</v>
      </c>
      <c r="N89" s="1">
        <f t="shared" si="33"/>
        <v>69</v>
      </c>
      <c r="O89">
        <f t="shared" si="34"/>
        <v>8.689073598491383</v>
      </c>
      <c r="P89">
        <f t="shared" si="35"/>
        <v>0.12592860287668672</v>
      </c>
    </row>
    <row r="90" spans="1:16" ht="15">
      <c r="A90" t="s">
        <v>51</v>
      </c>
      <c r="B90" t="s">
        <v>139</v>
      </c>
      <c r="C90" t="s">
        <v>139</v>
      </c>
      <c r="D90" t="s">
        <v>139</v>
      </c>
      <c r="E90" t="s">
        <v>139</v>
      </c>
      <c r="I90">
        <f t="shared" si="32"/>
        <v>94</v>
      </c>
      <c r="J90">
        <f t="shared" si="28"/>
        <v>78</v>
      </c>
      <c r="K90">
        <f t="shared" si="29"/>
        <v>78</v>
      </c>
      <c r="L90">
        <f t="shared" si="30"/>
        <v>78</v>
      </c>
      <c r="M90">
        <f t="shared" si="31"/>
        <v>78</v>
      </c>
      <c r="N90" s="1">
        <f t="shared" si="33"/>
        <v>81.2</v>
      </c>
      <c r="O90">
        <f t="shared" si="34"/>
        <v>7.155417527999326</v>
      </c>
      <c r="P90">
        <f t="shared" si="35"/>
        <v>0.08812090551723308</v>
      </c>
    </row>
    <row r="91" spans="1:16" ht="15">
      <c r="A91" t="s">
        <v>98</v>
      </c>
      <c r="B91" t="s">
        <v>98</v>
      </c>
      <c r="C91" t="s">
        <v>222</v>
      </c>
      <c r="D91" t="s">
        <v>98</v>
      </c>
      <c r="E91" t="s">
        <v>98</v>
      </c>
      <c r="I91">
        <f t="shared" si="32"/>
        <v>94</v>
      </c>
      <c r="J91">
        <f t="shared" si="28"/>
        <v>94</v>
      </c>
      <c r="K91">
        <f t="shared" si="29"/>
        <v>78</v>
      </c>
      <c r="L91">
        <f t="shared" si="30"/>
        <v>94</v>
      </c>
      <c r="M91">
        <f t="shared" si="31"/>
        <v>94</v>
      </c>
      <c r="N91" s="1">
        <f t="shared" si="33"/>
        <v>90.8</v>
      </c>
      <c r="O91">
        <f t="shared" si="34"/>
        <v>7.155417527999327</v>
      </c>
      <c r="P91">
        <f t="shared" si="35"/>
        <v>0.07880415779734942</v>
      </c>
    </row>
    <row r="92" spans="1:16" ht="15">
      <c r="A92" t="s">
        <v>194</v>
      </c>
      <c r="B92" t="s">
        <v>208</v>
      </c>
      <c r="C92" t="s">
        <v>223</v>
      </c>
      <c r="D92" t="s">
        <v>194</v>
      </c>
      <c r="E92" t="s">
        <v>208</v>
      </c>
      <c r="I92">
        <f t="shared" si="32"/>
        <v>110</v>
      </c>
      <c r="J92">
        <f t="shared" si="28"/>
        <v>94</v>
      </c>
      <c r="K92">
        <f t="shared" si="29"/>
        <v>93</v>
      </c>
      <c r="L92">
        <f t="shared" si="30"/>
        <v>110</v>
      </c>
      <c r="M92">
        <f t="shared" si="31"/>
        <v>94</v>
      </c>
      <c r="N92" s="1">
        <f t="shared" si="33"/>
        <v>100.2</v>
      </c>
      <c r="O92">
        <f t="shared" si="34"/>
        <v>8.955445270895245</v>
      </c>
      <c r="P92">
        <f t="shared" si="35"/>
        <v>0.08937570130633977</v>
      </c>
    </row>
    <row r="93" spans="1:16" ht="15">
      <c r="A93" t="s">
        <v>195</v>
      </c>
      <c r="B93" t="s">
        <v>209</v>
      </c>
      <c r="C93" t="s">
        <v>224</v>
      </c>
      <c r="D93" t="s">
        <v>209</v>
      </c>
      <c r="E93" t="s">
        <v>224</v>
      </c>
      <c r="I93">
        <f t="shared" si="32"/>
        <v>125</v>
      </c>
      <c r="J93">
        <f t="shared" si="28"/>
        <v>110</v>
      </c>
      <c r="K93">
        <f t="shared" si="29"/>
        <v>109</v>
      </c>
      <c r="L93">
        <f t="shared" si="30"/>
        <v>110</v>
      </c>
      <c r="M93">
        <f t="shared" si="31"/>
        <v>109</v>
      </c>
      <c r="N93" s="1">
        <f t="shared" si="33"/>
        <v>112.6</v>
      </c>
      <c r="O93">
        <f t="shared" si="34"/>
        <v>6.949820141557621</v>
      </c>
      <c r="P93">
        <f t="shared" si="35"/>
        <v>0.061721315644383844</v>
      </c>
    </row>
    <row r="94" spans="1:16" ht="15">
      <c r="A94" t="s">
        <v>103</v>
      </c>
      <c r="B94" t="s">
        <v>103</v>
      </c>
      <c r="C94" t="s">
        <v>143</v>
      </c>
      <c r="D94" t="s">
        <v>103</v>
      </c>
      <c r="E94" t="s">
        <v>103</v>
      </c>
      <c r="I94">
        <f t="shared" si="32"/>
        <v>125</v>
      </c>
      <c r="J94">
        <f t="shared" si="28"/>
        <v>125</v>
      </c>
      <c r="K94">
        <f t="shared" si="29"/>
        <v>109</v>
      </c>
      <c r="L94">
        <f t="shared" si="30"/>
        <v>125</v>
      </c>
      <c r="M94">
        <f t="shared" si="31"/>
        <v>125</v>
      </c>
      <c r="N94" s="1">
        <f t="shared" si="33"/>
        <v>121.8</v>
      </c>
      <c r="O94">
        <f t="shared" si="34"/>
        <v>7.155417527999327</v>
      </c>
      <c r="P94">
        <f t="shared" si="35"/>
        <v>0.058747270344822064</v>
      </c>
    </row>
    <row r="95" spans="1:16" ht="15">
      <c r="A95" t="s">
        <v>196</v>
      </c>
      <c r="B95" t="s">
        <v>210</v>
      </c>
      <c r="C95" t="s">
        <v>210</v>
      </c>
      <c r="D95" t="s">
        <v>196</v>
      </c>
      <c r="E95" t="s">
        <v>210</v>
      </c>
      <c r="I95">
        <f t="shared" si="32"/>
        <v>141</v>
      </c>
      <c r="J95">
        <f t="shared" si="28"/>
        <v>125</v>
      </c>
      <c r="K95">
        <f t="shared" si="29"/>
        <v>125</v>
      </c>
      <c r="L95">
        <f t="shared" si="30"/>
        <v>141</v>
      </c>
      <c r="M95">
        <f t="shared" si="31"/>
        <v>125</v>
      </c>
      <c r="N95" s="1">
        <f t="shared" si="33"/>
        <v>131.4</v>
      </c>
      <c r="O95">
        <f t="shared" si="34"/>
        <v>8.763560920082659</v>
      </c>
      <c r="P95">
        <f t="shared" si="35"/>
        <v>0.06669376651508872</v>
      </c>
    </row>
    <row r="96" spans="1:16" ht="15">
      <c r="A96" t="s">
        <v>197</v>
      </c>
      <c r="B96" t="s">
        <v>197</v>
      </c>
      <c r="C96" t="s">
        <v>225</v>
      </c>
      <c r="D96" t="s">
        <v>197</v>
      </c>
      <c r="E96" t="s">
        <v>197</v>
      </c>
      <c r="I96">
        <f t="shared" si="32"/>
        <v>141</v>
      </c>
      <c r="J96">
        <f t="shared" si="28"/>
        <v>141</v>
      </c>
      <c r="K96">
        <f t="shared" si="29"/>
        <v>140</v>
      </c>
      <c r="L96">
        <f t="shared" si="30"/>
        <v>141</v>
      </c>
      <c r="M96">
        <f t="shared" si="31"/>
        <v>141</v>
      </c>
      <c r="N96" s="1">
        <f t="shared" si="33"/>
        <v>140.8</v>
      </c>
      <c r="O96">
        <f t="shared" si="34"/>
        <v>0.4472135954999579</v>
      </c>
      <c r="P96">
        <f t="shared" si="35"/>
        <v>0.0031762329225849283</v>
      </c>
    </row>
    <row r="97" spans="1:16" ht="15">
      <c r="A97" t="s">
        <v>198</v>
      </c>
      <c r="B97" t="s">
        <v>211</v>
      </c>
      <c r="C97" t="s">
        <v>226</v>
      </c>
      <c r="D97" t="s">
        <v>234</v>
      </c>
      <c r="E97" t="s">
        <v>211</v>
      </c>
      <c r="I97">
        <f t="shared" si="32"/>
        <v>235</v>
      </c>
      <c r="J97">
        <f t="shared" si="28"/>
        <v>141</v>
      </c>
      <c r="K97">
        <f t="shared" si="29"/>
        <v>140</v>
      </c>
      <c r="L97">
        <f t="shared" si="30"/>
        <v>157</v>
      </c>
      <c r="M97">
        <f t="shared" si="31"/>
        <v>141</v>
      </c>
      <c r="N97" s="1">
        <f t="shared" si="33"/>
        <v>162.8</v>
      </c>
      <c r="O97">
        <f t="shared" si="34"/>
        <v>40.97804290104637</v>
      </c>
      <c r="P97">
        <f t="shared" si="35"/>
        <v>0.2517078802275575</v>
      </c>
    </row>
    <row r="98" spans="1:16" ht="15">
      <c r="A98" t="s">
        <v>199</v>
      </c>
      <c r="B98" t="s">
        <v>212</v>
      </c>
      <c r="C98" t="s">
        <v>227</v>
      </c>
      <c r="D98" t="s">
        <v>235</v>
      </c>
      <c r="E98" t="s">
        <v>148</v>
      </c>
      <c r="I98">
        <f t="shared" si="32"/>
        <v>250</v>
      </c>
      <c r="J98">
        <f t="shared" si="28"/>
        <v>485</v>
      </c>
      <c r="K98">
        <f t="shared" si="29"/>
        <v>218</v>
      </c>
      <c r="L98">
        <f t="shared" si="30"/>
        <v>172</v>
      </c>
      <c r="M98">
        <f t="shared" si="31"/>
        <v>156</v>
      </c>
      <c r="N98" s="1">
        <f t="shared" si="33"/>
        <v>256.2</v>
      </c>
      <c r="O98">
        <f t="shared" si="34"/>
        <v>133.2073571541752</v>
      </c>
      <c r="P98">
        <f t="shared" si="35"/>
        <v>0.5199350396337831</v>
      </c>
    </row>
    <row r="99" spans="1:16" ht="15">
      <c r="A99" t="s">
        <v>200</v>
      </c>
      <c r="B99" t="s">
        <v>213</v>
      </c>
      <c r="C99" t="s">
        <v>228</v>
      </c>
      <c r="D99" t="s">
        <v>236</v>
      </c>
      <c r="E99" t="s">
        <v>236</v>
      </c>
      <c r="I99">
        <f t="shared" si="32"/>
        <v>266</v>
      </c>
      <c r="J99">
        <f t="shared" si="28"/>
        <v>500</v>
      </c>
      <c r="K99">
        <f t="shared" si="29"/>
        <v>234</v>
      </c>
      <c r="L99">
        <f t="shared" si="30"/>
        <v>172</v>
      </c>
      <c r="M99">
        <f t="shared" si="31"/>
        <v>172</v>
      </c>
      <c r="N99" s="1">
        <f t="shared" si="33"/>
        <v>268.8</v>
      </c>
      <c r="O99">
        <f t="shared" si="34"/>
        <v>135.47398274207487</v>
      </c>
      <c r="P99">
        <f t="shared" si="35"/>
        <v>0.5039954715106951</v>
      </c>
    </row>
    <row r="100" spans="1:16" ht="15">
      <c r="A100" t="s">
        <v>201</v>
      </c>
      <c r="B100" t="s">
        <v>214</v>
      </c>
      <c r="C100" t="s">
        <v>229</v>
      </c>
      <c r="D100" t="s">
        <v>237</v>
      </c>
      <c r="E100" t="s">
        <v>243</v>
      </c>
      <c r="I100">
        <f t="shared" si="32"/>
        <v>266</v>
      </c>
      <c r="J100">
        <f t="shared" si="28"/>
        <v>500</v>
      </c>
      <c r="K100">
        <f t="shared" si="29"/>
        <v>250</v>
      </c>
      <c r="L100">
        <f t="shared" si="30"/>
        <v>188</v>
      </c>
      <c r="M100">
        <f t="shared" si="31"/>
        <v>172</v>
      </c>
      <c r="N100" s="1">
        <f t="shared" si="33"/>
        <v>275.2</v>
      </c>
      <c r="O100">
        <f t="shared" si="34"/>
        <v>131.82260807615663</v>
      </c>
      <c r="P100">
        <f t="shared" si="35"/>
        <v>0.4790065700441738</v>
      </c>
    </row>
    <row r="101" spans="1:16" ht="15">
      <c r="A101" t="s">
        <v>202</v>
      </c>
      <c r="B101" t="s">
        <v>215</v>
      </c>
      <c r="C101" t="s">
        <v>230</v>
      </c>
      <c r="D101" t="s">
        <v>238</v>
      </c>
      <c r="E101" t="s">
        <v>244</v>
      </c>
      <c r="I101">
        <f t="shared" si="32"/>
        <v>282</v>
      </c>
      <c r="J101">
        <f t="shared" si="28"/>
        <v>516</v>
      </c>
      <c r="K101">
        <f t="shared" si="29"/>
        <v>265</v>
      </c>
      <c r="L101">
        <f t="shared" si="30"/>
        <v>203</v>
      </c>
      <c r="M101">
        <f t="shared" si="31"/>
        <v>187</v>
      </c>
      <c r="N101" s="1">
        <f t="shared" si="33"/>
        <v>290.6</v>
      </c>
      <c r="O101">
        <f t="shared" si="34"/>
        <v>132.23199310303087</v>
      </c>
      <c r="P101">
        <f t="shared" si="35"/>
        <v>0.45503094667250815</v>
      </c>
    </row>
    <row r="102" spans="1:16" ht="15">
      <c r="A102" t="s">
        <v>203</v>
      </c>
      <c r="B102" t="s">
        <v>216</v>
      </c>
      <c r="C102" t="s">
        <v>231</v>
      </c>
      <c r="D102" t="s">
        <v>239</v>
      </c>
      <c r="E102" t="s">
        <v>245</v>
      </c>
      <c r="I102">
        <f t="shared" si="32"/>
        <v>297</v>
      </c>
      <c r="J102">
        <f t="shared" si="28"/>
        <v>516</v>
      </c>
      <c r="K102">
        <f t="shared" si="29"/>
        <v>265</v>
      </c>
      <c r="L102">
        <f t="shared" si="30"/>
        <v>219</v>
      </c>
      <c r="M102">
        <f t="shared" si="31"/>
        <v>203</v>
      </c>
      <c r="N102" s="2">
        <f t="shared" si="33"/>
        <v>300</v>
      </c>
      <c r="O102">
        <f t="shared" si="34"/>
        <v>126.35268101627285</v>
      </c>
      <c r="P102">
        <f t="shared" si="35"/>
        <v>0.4211756033875762</v>
      </c>
    </row>
    <row r="103" spans="1:16" ht="15">
      <c r="A103" t="s">
        <v>204</v>
      </c>
      <c r="B103" t="s">
        <v>217</v>
      </c>
      <c r="C103" t="s">
        <v>232</v>
      </c>
      <c r="D103" t="s">
        <v>240</v>
      </c>
      <c r="E103" t="s">
        <v>246</v>
      </c>
      <c r="I103">
        <f t="shared" si="32"/>
        <v>6516</v>
      </c>
      <c r="J103">
        <f t="shared" si="28"/>
        <v>6750</v>
      </c>
      <c r="K103">
        <f t="shared" si="29"/>
        <v>6452</v>
      </c>
      <c r="L103">
        <f t="shared" si="30"/>
        <v>6438</v>
      </c>
      <c r="M103">
        <f t="shared" si="31"/>
        <v>6453</v>
      </c>
      <c r="N103" s="2">
        <f t="shared" si="33"/>
        <v>6521.8</v>
      </c>
      <c r="O103">
        <f t="shared" si="34"/>
        <v>131.088519710919</v>
      </c>
      <c r="P103">
        <f t="shared" si="35"/>
        <v>0.02010005208852142</v>
      </c>
    </row>
    <row r="104" spans="1:16" ht="15">
      <c r="A104" t="s">
        <v>205</v>
      </c>
      <c r="B104" t="s">
        <v>218</v>
      </c>
      <c r="C104" t="s">
        <v>233</v>
      </c>
      <c r="D104" t="s">
        <v>241</v>
      </c>
      <c r="E104" t="s">
        <v>247</v>
      </c>
      <c r="I104">
        <f t="shared" si="32"/>
        <v>14641</v>
      </c>
      <c r="J104">
        <f t="shared" si="28"/>
        <v>14828</v>
      </c>
      <c r="K104">
        <f t="shared" si="29"/>
        <v>14530</v>
      </c>
      <c r="L104">
        <f t="shared" si="30"/>
        <v>14625</v>
      </c>
      <c r="M104">
        <f t="shared" si="31"/>
        <v>14624</v>
      </c>
      <c r="N104" s="2">
        <f t="shared" si="33"/>
        <v>14649.6</v>
      </c>
      <c r="O104">
        <f t="shared" si="34"/>
        <v>108.93254793678517</v>
      </c>
      <c r="P104">
        <f t="shared" si="35"/>
        <v>0.007435871828362902</v>
      </c>
    </row>
    <row r="106" ht="15">
      <c r="A106" t="s">
        <v>248</v>
      </c>
    </row>
    <row r="107" spans="1:5" ht="15">
      <c r="A107" t="s">
        <v>249</v>
      </c>
      <c r="B107" t="s">
        <v>249</v>
      </c>
      <c r="C107" t="s">
        <v>249</v>
      </c>
      <c r="D107" t="s">
        <v>249</v>
      </c>
      <c r="E107" t="s">
        <v>249</v>
      </c>
    </row>
    <row r="108" spans="1:5" ht="15">
      <c r="A108" t="s">
        <v>23</v>
      </c>
      <c r="B108" t="s">
        <v>23</v>
      </c>
      <c r="C108" t="s">
        <v>23</v>
      </c>
      <c r="D108" t="s">
        <v>23</v>
      </c>
      <c r="E108" t="s">
        <v>23</v>
      </c>
    </row>
    <row r="109" spans="1:16" ht="15">
      <c r="A109" t="s">
        <v>26</v>
      </c>
      <c r="B109" t="s">
        <v>55</v>
      </c>
      <c r="C109" t="s">
        <v>2</v>
      </c>
      <c r="D109" t="s">
        <v>55</v>
      </c>
      <c r="E109" t="s">
        <v>26</v>
      </c>
      <c r="I109">
        <f>VALUE(MID(A109,FIND(" ",A109)+1,LEN(A109)-FIND(" ",A109)))</f>
        <v>15</v>
      </c>
      <c r="J109">
        <f aca="true" t="shared" si="36" ref="J109:J130">VALUE(MID(B109,FIND(" ",B109)+1,LEN(B109)-FIND(" ",B109)))</f>
        <v>16</v>
      </c>
      <c r="K109">
        <f aca="true" t="shared" si="37" ref="K109:K130">VALUE(MID(C109,FIND(" ",C109)+1,LEN(C109)-FIND(" ",C109)))</f>
        <v>63</v>
      </c>
      <c r="L109">
        <f aca="true" t="shared" si="38" ref="L109:L130">VALUE(MID(D109,FIND(" ",D109)+1,LEN(D109)-FIND(" ",D109)))</f>
        <v>16</v>
      </c>
      <c r="M109">
        <f aca="true" t="shared" si="39" ref="M109:M130">VALUE(MID(E109,FIND(" ",E109)+1,LEN(E109)-FIND(" ",E109)))</f>
        <v>15</v>
      </c>
      <c r="N109" s="1">
        <f>SUM(I109:M109)/5</f>
        <v>25</v>
      </c>
      <c r="O109">
        <f>_xlfn.STDEV.S(I109:M109)</f>
        <v>21.24852936087578</v>
      </c>
      <c r="P109">
        <f>O109/N109</f>
        <v>0.8499411744350311</v>
      </c>
    </row>
    <row r="110" spans="1:16" ht="15">
      <c r="A110" t="s">
        <v>117</v>
      </c>
      <c r="B110" t="s">
        <v>29</v>
      </c>
      <c r="C110" t="s">
        <v>152</v>
      </c>
      <c r="D110" t="s">
        <v>29</v>
      </c>
      <c r="E110" t="s">
        <v>29</v>
      </c>
      <c r="I110">
        <f aca="true" t="shared" si="40" ref="I110:I130">VALUE(MID(A110,FIND(" ",A110)+1,LEN(A110)-FIND(" ",A110)))</f>
        <v>15</v>
      </c>
      <c r="J110">
        <f t="shared" si="36"/>
        <v>31</v>
      </c>
      <c r="K110">
        <f t="shared" si="37"/>
        <v>79</v>
      </c>
      <c r="L110">
        <f t="shared" si="38"/>
        <v>31</v>
      </c>
      <c r="M110">
        <f t="shared" si="39"/>
        <v>31</v>
      </c>
      <c r="N110" s="1">
        <f aca="true" t="shared" si="41" ref="N110:N130">SUM(I110:M110)/5</f>
        <v>37.4</v>
      </c>
      <c r="O110">
        <f aca="true" t="shared" si="42" ref="O110:O130">_xlfn.STDEV.S(I110:M110)</f>
        <v>24.26520142096496</v>
      </c>
      <c r="P110">
        <f aca="true" t="shared" si="43" ref="P110:P130">O110/N110</f>
        <v>0.6488021770311487</v>
      </c>
    </row>
    <row r="111" spans="1:16" ht="15">
      <c r="A111" t="s">
        <v>46</v>
      </c>
      <c r="B111" t="s">
        <v>61</v>
      </c>
      <c r="C111" t="s">
        <v>8</v>
      </c>
      <c r="D111" t="s">
        <v>61</v>
      </c>
      <c r="E111" t="s">
        <v>46</v>
      </c>
      <c r="I111">
        <f t="shared" si="40"/>
        <v>31</v>
      </c>
      <c r="J111">
        <f t="shared" si="36"/>
        <v>47</v>
      </c>
      <c r="K111">
        <f t="shared" si="37"/>
        <v>94</v>
      </c>
      <c r="L111">
        <f t="shared" si="38"/>
        <v>47</v>
      </c>
      <c r="M111">
        <f t="shared" si="39"/>
        <v>31</v>
      </c>
      <c r="N111" s="1">
        <f t="shared" si="41"/>
        <v>50</v>
      </c>
      <c r="O111">
        <f t="shared" si="42"/>
        <v>25.865034312755125</v>
      </c>
      <c r="P111">
        <f t="shared" si="43"/>
        <v>0.5173006862551025</v>
      </c>
    </row>
    <row r="112" spans="1:16" ht="15">
      <c r="A112" t="s">
        <v>49</v>
      </c>
      <c r="B112" t="s">
        <v>49</v>
      </c>
      <c r="C112" t="s">
        <v>154</v>
      </c>
      <c r="D112" t="s">
        <v>49</v>
      </c>
      <c r="E112" t="s">
        <v>49</v>
      </c>
      <c r="I112">
        <f t="shared" si="40"/>
        <v>47</v>
      </c>
      <c r="J112">
        <f t="shared" si="36"/>
        <v>47</v>
      </c>
      <c r="K112">
        <f t="shared" si="37"/>
        <v>110</v>
      </c>
      <c r="L112">
        <f t="shared" si="38"/>
        <v>47</v>
      </c>
      <c r="M112">
        <f t="shared" si="39"/>
        <v>47</v>
      </c>
      <c r="N112" s="1">
        <f t="shared" si="41"/>
        <v>59.6</v>
      </c>
      <c r="O112">
        <f t="shared" si="42"/>
        <v>28.174456516497354</v>
      </c>
      <c r="P112">
        <f t="shared" si="43"/>
        <v>0.4727257804781435</v>
      </c>
    </row>
    <row r="113" spans="1:16" ht="15">
      <c r="A113" t="s">
        <v>38</v>
      </c>
      <c r="B113" t="s">
        <v>80</v>
      </c>
      <c r="C113" t="s">
        <v>268</v>
      </c>
      <c r="D113" t="s">
        <v>80</v>
      </c>
      <c r="E113" t="s">
        <v>38</v>
      </c>
      <c r="I113">
        <f t="shared" si="40"/>
        <v>62</v>
      </c>
      <c r="J113">
        <f t="shared" si="36"/>
        <v>63</v>
      </c>
      <c r="K113">
        <f t="shared" si="37"/>
        <v>110</v>
      </c>
      <c r="L113">
        <f t="shared" si="38"/>
        <v>63</v>
      </c>
      <c r="M113">
        <f t="shared" si="39"/>
        <v>62</v>
      </c>
      <c r="N113" s="1">
        <f t="shared" si="41"/>
        <v>72</v>
      </c>
      <c r="O113">
        <f t="shared" si="42"/>
        <v>21.24852936087578</v>
      </c>
      <c r="P113">
        <f t="shared" si="43"/>
        <v>0.2951184633454969</v>
      </c>
    </row>
    <row r="114" spans="1:16" ht="15">
      <c r="A114" t="s">
        <v>171</v>
      </c>
      <c r="B114" t="s">
        <v>41</v>
      </c>
      <c r="C114" t="s">
        <v>157</v>
      </c>
      <c r="D114" t="s">
        <v>41</v>
      </c>
      <c r="E114" t="s">
        <v>41</v>
      </c>
      <c r="I114">
        <f t="shared" si="40"/>
        <v>62</v>
      </c>
      <c r="J114">
        <f t="shared" si="36"/>
        <v>78</v>
      </c>
      <c r="K114">
        <f t="shared" si="37"/>
        <v>125</v>
      </c>
      <c r="L114">
        <f t="shared" si="38"/>
        <v>78</v>
      </c>
      <c r="M114">
        <f t="shared" si="39"/>
        <v>78</v>
      </c>
      <c r="N114" s="1">
        <f t="shared" si="41"/>
        <v>84.2</v>
      </c>
      <c r="O114">
        <f t="shared" si="42"/>
        <v>23.83694611312449</v>
      </c>
      <c r="P114">
        <f t="shared" si="43"/>
        <v>0.28309912248366376</v>
      </c>
    </row>
    <row r="115" spans="1:16" ht="15">
      <c r="A115" t="s">
        <v>110</v>
      </c>
      <c r="B115" t="s">
        <v>131</v>
      </c>
      <c r="C115" t="s">
        <v>269</v>
      </c>
      <c r="D115" t="s">
        <v>131</v>
      </c>
      <c r="E115" t="s">
        <v>110</v>
      </c>
      <c r="I115">
        <f t="shared" si="40"/>
        <v>78</v>
      </c>
      <c r="J115">
        <f t="shared" si="36"/>
        <v>94</v>
      </c>
      <c r="K115">
        <f t="shared" si="37"/>
        <v>141</v>
      </c>
      <c r="L115">
        <f t="shared" si="38"/>
        <v>94</v>
      </c>
      <c r="M115">
        <f t="shared" si="39"/>
        <v>78</v>
      </c>
      <c r="N115" s="1">
        <f t="shared" si="41"/>
        <v>97</v>
      </c>
      <c r="O115">
        <f t="shared" si="42"/>
        <v>25.865034312755125</v>
      </c>
      <c r="P115">
        <f t="shared" si="43"/>
        <v>0.266649838275826</v>
      </c>
    </row>
    <row r="116" spans="1:16" ht="15">
      <c r="A116" t="s">
        <v>122</v>
      </c>
      <c r="B116" t="s">
        <v>99</v>
      </c>
      <c r="C116" t="s">
        <v>160</v>
      </c>
      <c r="D116" t="s">
        <v>99</v>
      </c>
      <c r="E116" t="s">
        <v>99</v>
      </c>
      <c r="I116">
        <f t="shared" si="40"/>
        <v>93</v>
      </c>
      <c r="J116">
        <f t="shared" si="36"/>
        <v>94</v>
      </c>
      <c r="K116">
        <f t="shared" si="37"/>
        <v>157</v>
      </c>
      <c r="L116">
        <f t="shared" si="38"/>
        <v>94</v>
      </c>
      <c r="M116">
        <f t="shared" si="39"/>
        <v>94</v>
      </c>
      <c r="N116" s="1">
        <f t="shared" si="41"/>
        <v>106.4</v>
      </c>
      <c r="O116">
        <f t="shared" si="42"/>
        <v>28.289574051229533</v>
      </c>
      <c r="P116">
        <f t="shared" si="43"/>
        <v>0.2658794553686986</v>
      </c>
    </row>
    <row r="117" spans="1:16" ht="15">
      <c r="A117" t="s">
        <v>112</v>
      </c>
      <c r="B117" t="s">
        <v>101</v>
      </c>
      <c r="C117" t="s">
        <v>270</v>
      </c>
      <c r="D117" t="s">
        <v>112</v>
      </c>
      <c r="E117" t="s">
        <v>112</v>
      </c>
      <c r="I117">
        <f t="shared" si="40"/>
        <v>109</v>
      </c>
      <c r="J117">
        <f t="shared" si="36"/>
        <v>110</v>
      </c>
      <c r="K117">
        <f t="shared" si="37"/>
        <v>157</v>
      </c>
      <c r="L117">
        <f t="shared" si="38"/>
        <v>109</v>
      </c>
      <c r="M117">
        <f t="shared" si="39"/>
        <v>109</v>
      </c>
      <c r="N117" s="1">
        <f t="shared" si="41"/>
        <v>118.8</v>
      </c>
      <c r="O117">
        <f t="shared" si="42"/>
        <v>21.35883891975406</v>
      </c>
      <c r="P117">
        <f t="shared" si="43"/>
        <v>0.1797882063952362</v>
      </c>
    </row>
    <row r="118" spans="1:16" ht="15">
      <c r="A118" t="s">
        <v>143</v>
      </c>
      <c r="B118" t="s">
        <v>103</v>
      </c>
      <c r="C118" t="s">
        <v>163</v>
      </c>
      <c r="D118" t="s">
        <v>103</v>
      </c>
      <c r="E118" t="s">
        <v>103</v>
      </c>
      <c r="I118">
        <f t="shared" si="40"/>
        <v>109</v>
      </c>
      <c r="J118">
        <f t="shared" si="36"/>
        <v>125</v>
      </c>
      <c r="K118">
        <f t="shared" si="37"/>
        <v>172</v>
      </c>
      <c r="L118">
        <f t="shared" si="38"/>
        <v>125</v>
      </c>
      <c r="M118">
        <f t="shared" si="39"/>
        <v>125</v>
      </c>
      <c r="N118" s="1">
        <f t="shared" si="41"/>
        <v>131.2</v>
      </c>
      <c r="O118">
        <f t="shared" si="42"/>
        <v>23.83694611312449</v>
      </c>
      <c r="P118">
        <f t="shared" si="43"/>
        <v>0.1816840404963757</v>
      </c>
    </row>
    <row r="119" spans="1:16" ht="15">
      <c r="A119" t="s">
        <v>250</v>
      </c>
      <c r="B119" t="s">
        <v>260</v>
      </c>
      <c r="C119" t="s">
        <v>271</v>
      </c>
      <c r="D119" t="s">
        <v>250</v>
      </c>
      <c r="E119" t="s">
        <v>285</v>
      </c>
      <c r="I119">
        <f t="shared" si="40"/>
        <v>125</v>
      </c>
      <c r="J119">
        <f t="shared" si="36"/>
        <v>141</v>
      </c>
      <c r="K119">
        <f t="shared" si="37"/>
        <v>188</v>
      </c>
      <c r="L119">
        <f t="shared" si="38"/>
        <v>125</v>
      </c>
      <c r="M119">
        <f t="shared" si="39"/>
        <v>140</v>
      </c>
      <c r="N119" s="1">
        <f t="shared" si="41"/>
        <v>143.8</v>
      </c>
      <c r="O119">
        <f t="shared" si="42"/>
        <v>25.897876360813846</v>
      </c>
      <c r="P119">
        <f t="shared" si="43"/>
        <v>0.18009649764126456</v>
      </c>
    </row>
    <row r="120" spans="1:16" ht="15">
      <c r="A120" t="s">
        <v>174</v>
      </c>
      <c r="B120" t="s">
        <v>146</v>
      </c>
      <c r="C120" t="s">
        <v>166</v>
      </c>
      <c r="D120" t="s">
        <v>146</v>
      </c>
      <c r="E120" t="s">
        <v>174</v>
      </c>
      <c r="I120">
        <f t="shared" si="40"/>
        <v>140</v>
      </c>
      <c r="J120">
        <f t="shared" si="36"/>
        <v>141</v>
      </c>
      <c r="K120">
        <f t="shared" si="37"/>
        <v>204</v>
      </c>
      <c r="L120">
        <f t="shared" si="38"/>
        <v>141</v>
      </c>
      <c r="M120">
        <f t="shared" si="39"/>
        <v>140</v>
      </c>
      <c r="N120" s="1">
        <f t="shared" si="41"/>
        <v>153.2</v>
      </c>
      <c r="O120">
        <f t="shared" si="42"/>
        <v>28.402464681784235</v>
      </c>
      <c r="P120">
        <f t="shared" si="43"/>
        <v>0.18539467807953158</v>
      </c>
    </row>
    <row r="121" spans="1:16" ht="15">
      <c r="A121" t="s">
        <v>251</v>
      </c>
      <c r="B121" t="s">
        <v>251</v>
      </c>
      <c r="C121" t="s">
        <v>272</v>
      </c>
      <c r="D121" t="s">
        <v>251</v>
      </c>
      <c r="E121" t="s">
        <v>251</v>
      </c>
      <c r="I121">
        <f t="shared" si="40"/>
        <v>156</v>
      </c>
      <c r="J121">
        <f t="shared" si="36"/>
        <v>156</v>
      </c>
      <c r="K121">
        <f t="shared" si="37"/>
        <v>204</v>
      </c>
      <c r="L121">
        <f t="shared" si="38"/>
        <v>156</v>
      </c>
      <c r="M121">
        <f t="shared" si="39"/>
        <v>156</v>
      </c>
      <c r="N121" s="1">
        <f t="shared" si="41"/>
        <v>165.6</v>
      </c>
      <c r="O121">
        <f t="shared" si="42"/>
        <v>21.46625258399805</v>
      </c>
      <c r="P121">
        <f t="shared" si="43"/>
        <v>0.129627129130423</v>
      </c>
    </row>
    <row r="122" spans="1:16" ht="15">
      <c r="A122" t="s">
        <v>252</v>
      </c>
      <c r="B122" t="s">
        <v>261</v>
      </c>
      <c r="C122" t="s">
        <v>273</v>
      </c>
      <c r="D122" t="s">
        <v>261</v>
      </c>
      <c r="E122" t="s">
        <v>261</v>
      </c>
      <c r="I122">
        <f t="shared" si="40"/>
        <v>156</v>
      </c>
      <c r="J122">
        <f t="shared" si="36"/>
        <v>172</v>
      </c>
      <c r="K122">
        <f t="shared" si="37"/>
        <v>219</v>
      </c>
      <c r="L122">
        <f t="shared" si="38"/>
        <v>172</v>
      </c>
      <c r="M122">
        <f t="shared" si="39"/>
        <v>172</v>
      </c>
      <c r="N122" s="1">
        <f t="shared" si="41"/>
        <v>178.2</v>
      </c>
      <c r="O122">
        <f t="shared" si="42"/>
        <v>23.836946113124412</v>
      </c>
      <c r="P122">
        <f t="shared" si="43"/>
        <v>0.13376512970327953</v>
      </c>
    </row>
    <row r="123" spans="1:16" ht="15">
      <c r="A123" t="s">
        <v>243</v>
      </c>
      <c r="B123" t="s">
        <v>237</v>
      </c>
      <c r="C123" t="s">
        <v>274</v>
      </c>
      <c r="D123" t="s">
        <v>243</v>
      </c>
      <c r="E123" t="s">
        <v>286</v>
      </c>
      <c r="I123">
        <f t="shared" si="40"/>
        <v>172</v>
      </c>
      <c r="J123">
        <f t="shared" si="36"/>
        <v>188</v>
      </c>
      <c r="K123">
        <f t="shared" si="37"/>
        <v>235</v>
      </c>
      <c r="L123">
        <f t="shared" si="38"/>
        <v>172</v>
      </c>
      <c r="M123">
        <f t="shared" si="39"/>
        <v>187</v>
      </c>
      <c r="N123" s="1">
        <f t="shared" si="41"/>
        <v>190.8</v>
      </c>
      <c r="O123">
        <f t="shared" si="42"/>
        <v>25.89787636081378</v>
      </c>
      <c r="P123">
        <f t="shared" si="43"/>
        <v>0.1357331046164244</v>
      </c>
    </row>
    <row r="124" spans="1:16" ht="15">
      <c r="A124" t="s">
        <v>253</v>
      </c>
      <c r="B124" t="s">
        <v>262</v>
      </c>
      <c r="C124" t="s">
        <v>275</v>
      </c>
      <c r="D124" t="s">
        <v>262</v>
      </c>
      <c r="E124" t="s">
        <v>253</v>
      </c>
      <c r="I124">
        <f t="shared" si="40"/>
        <v>187</v>
      </c>
      <c r="J124">
        <f t="shared" si="36"/>
        <v>188</v>
      </c>
      <c r="K124">
        <f t="shared" si="37"/>
        <v>250</v>
      </c>
      <c r="L124">
        <f t="shared" si="38"/>
        <v>188</v>
      </c>
      <c r="M124">
        <f t="shared" si="39"/>
        <v>187</v>
      </c>
      <c r="N124" s="1">
        <f t="shared" si="41"/>
        <v>200</v>
      </c>
      <c r="O124">
        <f t="shared" si="42"/>
        <v>27.955321496988727</v>
      </c>
      <c r="P124">
        <f t="shared" si="43"/>
        <v>0.13977660748494364</v>
      </c>
    </row>
    <row r="125" spans="1:16" ht="15">
      <c r="A125" t="s">
        <v>254</v>
      </c>
      <c r="B125" t="s">
        <v>254</v>
      </c>
      <c r="C125" t="s">
        <v>276</v>
      </c>
      <c r="D125" t="s">
        <v>254</v>
      </c>
      <c r="E125" t="s">
        <v>254</v>
      </c>
      <c r="I125">
        <f t="shared" si="40"/>
        <v>203</v>
      </c>
      <c r="J125">
        <f t="shared" si="36"/>
        <v>203</v>
      </c>
      <c r="K125">
        <f t="shared" si="37"/>
        <v>250</v>
      </c>
      <c r="L125">
        <f t="shared" si="38"/>
        <v>203</v>
      </c>
      <c r="M125">
        <f t="shared" si="39"/>
        <v>203</v>
      </c>
      <c r="N125" s="1">
        <f t="shared" si="41"/>
        <v>212.4</v>
      </c>
      <c r="O125">
        <f t="shared" si="42"/>
        <v>21.019038988498025</v>
      </c>
      <c r="P125">
        <f t="shared" si="43"/>
        <v>0.09895969391948223</v>
      </c>
    </row>
    <row r="126" spans="1:16" ht="15">
      <c r="A126" t="s">
        <v>255</v>
      </c>
      <c r="B126" t="s">
        <v>263</v>
      </c>
      <c r="C126" t="s">
        <v>277</v>
      </c>
      <c r="D126" t="s">
        <v>263</v>
      </c>
      <c r="E126" t="s">
        <v>263</v>
      </c>
      <c r="I126">
        <f t="shared" si="40"/>
        <v>203</v>
      </c>
      <c r="J126">
        <f t="shared" si="36"/>
        <v>219</v>
      </c>
      <c r="K126">
        <f t="shared" si="37"/>
        <v>266</v>
      </c>
      <c r="L126">
        <f t="shared" si="38"/>
        <v>219</v>
      </c>
      <c r="M126">
        <f t="shared" si="39"/>
        <v>219</v>
      </c>
      <c r="N126" s="1">
        <f t="shared" si="41"/>
        <v>225.2</v>
      </c>
      <c r="O126">
        <f t="shared" si="42"/>
        <v>23.83694611312448</v>
      </c>
      <c r="P126">
        <f t="shared" si="43"/>
        <v>0.10584789570659184</v>
      </c>
    </row>
    <row r="127" spans="1:16" ht="15">
      <c r="A127" t="s">
        <v>256</v>
      </c>
      <c r="B127" t="s">
        <v>264</v>
      </c>
      <c r="C127" t="s">
        <v>278</v>
      </c>
      <c r="D127" t="s">
        <v>282</v>
      </c>
      <c r="E127" t="s">
        <v>287</v>
      </c>
      <c r="I127">
        <f t="shared" si="40"/>
        <v>218</v>
      </c>
      <c r="J127">
        <f t="shared" si="36"/>
        <v>235</v>
      </c>
      <c r="K127">
        <f t="shared" si="37"/>
        <v>282</v>
      </c>
      <c r="L127">
        <f t="shared" si="38"/>
        <v>219</v>
      </c>
      <c r="M127">
        <f t="shared" si="39"/>
        <v>234</v>
      </c>
      <c r="N127" s="1">
        <f t="shared" si="41"/>
        <v>237.6</v>
      </c>
      <c r="O127">
        <f t="shared" si="42"/>
        <v>26.08256122392891</v>
      </c>
      <c r="P127">
        <f t="shared" si="43"/>
        <v>0.10977508932630013</v>
      </c>
    </row>
    <row r="128" spans="1:16" ht="15">
      <c r="A128" t="s">
        <v>257</v>
      </c>
      <c r="B128" t="s">
        <v>265</v>
      </c>
      <c r="C128" t="s">
        <v>279</v>
      </c>
      <c r="D128" t="s">
        <v>257</v>
      </c>
      <c r="E128" t="s">
        <v>257</v>
      </c>
      <c r="I128">
        <f t="shared" si="40"/>
        <v>234</v>
      </c>
      <c r="J128">
        <f t="shared" si="36"/>
        <v>235</v>
      </c>
      <c r="K128">
        <f t="shared" si="37"/>
        <v>297</v>
      </c>
      <c r="L128">
        <f t="shared" si="38"/>
        <v>234</v>
      </c>
      <c r="M128">
        <f t="shared" si="39"/>
        <v>234</v>
      </c>
      <c r="N128" s="2">
        <f t="shared" si="41"/>
        <v>246.8</v>
      </c>
      <c r="O128">
        <f t="shared" si="42"/>
        <v>28.06599365780583</v>
      </c>
      <c r="P128">
        <f t="shared" si="43"/>
        <v>0.11371958532336235</v>
      </c>
    </row>
    <row r="129" spans="1:16" ht="15">
      <c r="A129" t="s">
        <v>258</v>
      </c>
      <c r="B129" t="s">
        <v>266</v>
      </c>
      <c r="C129" t="s">
        <v>280</v>
      </c>
      <c r="D129" t="s">
        <v>283</v>
      </c>
      <c r="E129" t="s">
        <v>288</v>
      </c>
      <c r="I129">
        <f t="shared" si="40"/>
        <v>9249</v>
      </c>
      <c r="J129">
        <f t="shared" si="36"/>
        <v>9430</v>
      </c>
      <c r="K129">
        <f t="shared" si="37"/>
        <v>9422</v>
      </c>
      <c r="L129">
        <f t="shared" si="38"/>
        <v>9328</v>
      </c>
      <c r="M129">
        <f t="shared" si="39"/>
        <v>9064</v>
      </c>
      <c r="N129" s="2">
        <f t="shared" si="41"/>
        <v>9298.6</v>
      </c>
      <c r="O129">
        <f t="shared" si="42"/>
        <v>150.7109816834858</v>
      </c>
      <c r="P129">
        <f t="shared" si="43"/>
        <v>0.01620792180365709</v>
      </c>
    </row>
    <row r="130" spans="1:16" ht="15">
      <c r="A130" t="s">
        <v>259</v>
      </c>
      <c r="B130" t="s">
        <v>267</v>
      </c>
      <c r="C130" t="s">
        <v>281</v>
      </c>
      <c r="D130" t="s">
        <v>284</v>
      </c>
      <c r="E130" t="s">
        <v>289</v>
      </c>
      <c r="I130">
        <f t="shared" si="40"/>
        <v>19374</v>
      </c>
      <c r="J130">
        <f t="shared" si="36"/>
        <v>19398</v>
      </c>
      <c r="K130">
        <f t="shared" si="37"/>
        <v>19595</v>
      </c>
      <c r="L130">
        <f t="shared" si="38"/>
        <v>19468</v>
      </c>
      <c r="M130">
        <f t="shared" si="39"/>
        <v>18985</v>
      </c>
      <c r="N130" s="2">
        <f t="shared" si="41"/>
        <v>19364</v>
      </c>
      <c r="O130">
        <f t="shared" si="42"/>
        <v>228.62305220602755</v>
      </c>
      <c r="P130">
        <f t="shared" si="43"/>
        <v>0.011806602572093965</v>
      </c>
    </row>
    <row r="132" ht="15">
      <c r="A132" t="s">
        <v>290</v>
      </c>
    </row>
    <row r="133" spans="1:5" ht="15">
      <c r="A133" t="s">
        <v>291</v>
      </c>
      <c r="B133" t="s">
        <v>291</v>
      </c>
      <c r="C133" t="s">
        <v>291</v>
      </c>
      <c r="D133" t="s">
        <v>291</v>
      </c>
      <c r="E133" t="s">
        <v>291</v>
      </c>
    </row>
    <row r="134" spans="1:5" ht="15">
      <c r="A134" t="s">
        <v>23</v>
      </c>
      <c r="B134" t="s">
        <v>23</v>
      </c>
      <c r="C134" t="s">
        <v>23</v>
      </c>
      <c r="D134" t="s">
        <v>23</v>
      </c>
      <c r="E134" t="s">
        <v>23</v>
      </c>
    </row>
    <row r="135" spans="1:16" ht="15">
      <c r="A135" t="s">
        <v>292</v>
      </c>
      <c r="B135" t="s">
        <v>292</v>
      </c>
      <c r="C135" t="s">
        <v>321</v>
      </c>
      <c r="D135" t="s">
        <v>321</v>
      </c>
      <c r="E135" t="s">
        <v>356</v>
      </c>
      <c r="I135">
        <f>VALUE(MID(A135,FIND(" ",A135)+1,LEN(A135)-FIND(" ",A135)))</f>
        <v>16</v>
      </c>
      <c r="J135">
        <f aca="true" t="shared" si="44" ref="J135:J156">VALUE(MID(B135,FIND(" ",B135)+1,LEN(B135)-FIND(" ",B135)))</f>
        <v>16</v>
      </c>
      <c r="K135">
        <f aca="true" t="shared" si="45" ref="K135:K156">VALUE(MID(C135,FIND(" ",C135)+1,LEN(C135)-FIND(" ",C135)))</f>
        <v>15</v>
      </c>
      <c r="L135">
        <f aca="true" t="shared" si="46" ref="L135:L156">VALUE(MID(D135,FIND(" ",D135)+1,LEN(D135)-FIND(" ",D135)))</f>
        <v>15</v>
      </c>
      <c r="M135">
        <f aca="true" t="shared" si="47" ref="M135:M156">VALUE(MID(E135,FIND(" ",E135)+1,LEN(E135)-FIND(" ",E135)))</f>
        <v>0</v>
      </c>
      <c r="N135" s="1">
        <f>SUM(I135:M135)/5</f>
        <v>12.4</v>
      </c>
      <c r="O135">
        <f>_xlfn.STDEV.S(I135:M135)</f>
        <v>6.949820141557622</v>
      </c>
      <c r="P135">
        <f>O135/N135</f>
        <v>0.5604693662546469</v>
      </c>
    </row>
    <row r="136" spans="1:16" ht="15">
      <c r="A136" t="s">
        <v>30</v>
      </c>
      <c r="B136" t="s">
        <v>59</v>
      </c>
      <c r="C136" t="s">
        <v>322</v>
      </c>
      <c r="D136" t="s">
        <v>336</v>
      </c>
      <c r="E136" t="s">
        <v>357</v>
      </c>
      <c r="I136">
        <f aca="true" t="shared" si="48" ref="I136:I156">VALUE(MID(A136,FIND(" ",A136)+1,LEN(A136)-FIND(" ",A136)))</f>
        <v>31</v>
      </c>
      <c r="J136">
        <f t="shared" si="44"/>
        <v>32</v>
      </c>
      <c r="K136">
        <f t="shared" si="45"/>
        <v>15</v>
      </c>
      <c r="L136">
        <f t="shared" si="46"/>
        <v>94</v>
      </c>
      <c r="M136">
        <f t="shared" si="47"/>
        <v>16</v>
      </c>
      <c r="N136" s="1">
        <f aca="true" t="shared" si="49" ref="N136:N156">SUM(I136:M136)/5</f>
        <v>37.6</v>
      </c>
      <c r="O136">
        <f aca="true" t="shared" si="50" ref="O136:O156">_xlfn.STDEV.S(I136:M136)</f>
        <v>32.53152317368494</v>
      </c>
      <c r="P136">
        <f aca="true" t="shared" si="51" ref="P136:P156">O136/N136</f>
        <v>0.8652000844065143</v>
      </c>
    </row>
    <row r="137" spans="1:16" ht="15">
      <c r="A137" t="s">
        <v>118</v>
      </c>
      <c r="B137" t="s">
        <v>108</v>
      </c>
      <c r="C137" t="s">
        <v>118</v>
      </c>
      <c r="D137" t="s">
        <v>337</v>
      </c>
      <c r="E137" t="s">
        <v>118</v>
      </c>
      <c r="I137">
        <f t="shared" si="48"/>
        <v>31</v>
      </c>
      <c r="J137">
        <f t="shared" si="44"/>
        <v>47</v>
      </c>
      <c r="K137">
        <f t="shared" si="45"/>
        <v>31</v>
      </c>
      <c r="L137">
        <f t="shared" si="46"/>
        <v>109</v>
      </c>
      <c r="M137">
        <f t="shared" si="47"/>
        <v>31</v>
      </c>
      <c r="N137" s="1">
        <f t="shared" si="49"/>
        <v>49.8</v>
      </c>
      <c r="O137">
        <f t="shared" si="50"/>
        <v>33.81124073440665</v>
      </c>
      <c r="P137">
        <f t="shared" si="51"/>
        <v>0.6789405769961175</v>
      </c>
    </row>
    <row r="138" spans="1:16" ht="15">
      <c r="A138" t="s">
        <v>137</v>
      </c>
      <c r="B138" t="s">
        <v>79</v>
      </c>
      <c r="C138" t="s">
        <v>137</v>
      </c>
      <c r="D138" t="s">
        <v>338</v>
      </c>
      <c r="E138" t="s">
        <v>137</v>
      </c>
      <c r="I138">
        <f t="shared" si="48"/>
        <v>47</v>
      </c>
      <c r="J138">
        <f t="shared" si="44"/>
        <v>63</v>
      </c>
      <c r="K138">
        <f t="shared" si="45"/>
        <v>47</v>
      </c>
      <c r="L138">
        <f t="shared" si="46"/>
        <v>125</v>
      </c>
      <c r="M138">
        <f t="shared" si="47"/>
        <v>47</v>
      </c>
      <c r="N138" s="1">
        <f t="shared" si="49"/>
        <v>65.8</v>
      </c>
      <c r="O138">
        <f t="shared" si="50"/>
        <v>33.81124073440665</v>
      </c>
      <c r="P138">
        <f t="shared" si="51"/>
        <v>0.5138486433800403</v>
      </c>
    </row>
    <row r="139" spans="1:16" ht="15">
      <c r="A139" t="s">
        <v>207</v>
      </c>
      <c r="B139" t="s">
        <v>193</v>
      </c>
      <c r="C139" t="s">
        <v>221</v>
      </c>
      <c r="D139" t="s">
        <v>339</v>
      </c>
      <c r="E139" t="s">
        <v>207</v>
      </c>
      <c r="I139">
        <f t="shared" si="48"/>
        <v>63</v>
      </c>
      <c r="J139">
        <f t="shared" si="44"/>
        <v>79</v>
      </c>
      <c r="K139">
        <f t="shared" si="45"/>
        <v>62</v>
      </c>
      <c r="L139">
        <f t="shared" si="46"/>
        <v>140</v>
      </c>
      <c r="M139">
        <f t="shared" si="47"/>
        <v>63</v>
      </c>
      <c r="N139" s="1">
        <f t="shared" si="49"/>
        <v>81.4</v>
      </c>
      <c r="O139">
        <f t="shared" si="50"/>
        <v>33.51566797782791</v>
      </c>
      <c r="P139">
        <f t="shared" si="51"/>
        <v>0.4117403928480087</v>
      </c>
    </row>
    <row r="140" spans="1:16" ht="15">
      <c r="A140" t="s">
        <v>110</v>
      </c>
      <c r="B140" t="s">
        <v>131</v>
      </c>
      <c r="C140" t="s">
        <v>110</v>
      </c>
      <c r="D140" t="s">
        <v>340</v>
      </c>
      <c r="E140" t="s">
        <v>110</v>
      </c>
      <c r="I140">
        <f t="shared" si="48"/>
        <v>78</v>
      </c>
      <c r="J140">
        <f t="shared" si="44"/>
        <v>94</v>
      </c>
      <c r="K140">
        <f t="shared" si="45"/>
        <v>78</v>
      </c>
      <c r="L140">
        <f t="shared" si="46"/>
        <v>156</v>
      </c>
      <c r="M140">
        <f t="shared" si="47"/>
        <v>78</v>
      </c>
      <c r="N140" s="1">
        <f t="shared" si="49"/>
        <v>96.8</v>
      </c>
      <c r="O140">
        <f t="shared" si="50"/>
        <v>33.81124073440667</v>
      </c>
      <c r="P140">
        <f t="shared" si="51"/>
        <v>0.34928967700833335</v>
      </c>
    </row>
    <row r="141" spans="1:16" ht="15">
      <c r="A141" t="s">
        <v>293</v>
      </c>
      <c r="B141" t="s">
        <v>308</v>
      </c>
      <c r="C141" t="s">
        <v>323</v>
      </c>
      <c r="D141" t="s">
        <v>341</v>
      </c>
      <c r="E141" t="s">
        <v>293</v>
      </c>
      <c r="I141">
        <f t="shared" si="48"/>
        <v>94</v>
      </c>
      <c r="J141">
        <f t="shared" si="44"/>
        <v>110</v>
      </c>
      <c r="K141">
        <f t="shared" si="45"/>
        <v>93</v>
      </c>
      <c r="L141">
        <f t="shared" si="46"/>
        <v>172</v>
      </c>
      <c r="M141">
        <f t="shared" si="47"/>
        <v>94</v>
      </c>
      <c r="N141" s="1">
        <f t="shared" si="49"/>
        <v>112.6</v>
      </c>
      <c r="O141">
        <f t="shared" si="50"/>
        <v>33.9529085646576</v>
      </c>
      <c r="P141">
        <f t="shared" si="51"/>
        <v>0.3015356000413641</v>
      </c>
    </row>
    <row r="142" spans="1:16" ht="15">
      <c r="A142" t="s">
        <v>142</v>
      </c>
      <c r="B142" t="s">
        <v>309</v>
      </c>
      <c r="C142" t="s">
        <v>142</v>
      </c>
      <c r="D142" t="s">
        <v>342</v>
      </c>
      <c r="E142" t="s">
        <v>142</v>
      </c>
      <c r="I142">
        <f t="shared" si="48"/>
        <v>109</v>
      </c>
      <c r="J142">
        <f t="shared" si="44"/>
        <v>204</v>
      </c>
      <c r="K142">
        <f t="shared" si="45"/>
        <v>109</v>
      </c>
      <c r="L142">
        <f t="shared" si="46"/>
        <v>187</v>
      </c>
      <c r="M142">
        <f t="shared" si="47"/>
        <v>109</v>
      </c>
      <c r="N142" s="1">
        <f t="shared" si="49"/>
        <v>143.6</v>
      </c>
      <c r="O142">
        <f t="shared" si="50"/>
        <v>47.75772188871659</v>
      </c>
      <c r="P142">
        <f t="shared" si="51"/>
        <v>0.3325746649632075</v>
      </c>
    </row>
    <row r="143" spans="1:16" ht="15">
      <c r="A143" t="s">
        <v>294</v>
      </c>
      <c r="B143" t="s">
        <v>310</v>
      </c>
      <c r="C143" t="s">
        <v>324</v>
      </c>
      <c r="D143" t="s">
        <v>343</v>
      </c>
      <c r="E143" t="s">
        <v>294</v>
      </c>
      <c r="I143">
        <f t="shared" si="48"/>
        <v>109</v>
      </c>
      <c r="J143">
        <f t="shared" si="44"/>
        <v>219</v>
      </c>
      <c r="K143">
        <f t="shared" si="45"/>
        <v>125</v>
      </c>
      <c r="L143">
        <f t="shared" si="46"/>
        <v>187</v>
      </c>
      <c r="M143">
        <f t="shared" si="47"/>
        <v>109</v>
      </c>
      <c r="N143" s="1">
        <f t="shared" si="49"/>
        <v>149.8</v>
      </c>
      <c r="O143">
        <f t="shared" si="50"/>
        <v>50.29115230336247</v>
      </c>
      <c r="P143">
        <f t="shared" si="51"/>
        <v>0.3357219779930739</v>
      </c>
    </row>
    <row r="144" spans="1:16" ht="15">
      <c r="A144" t="s">
        <v>295</v>
      </c>
      <c r="B144" t="s">
        <v>311</v>
      </c>
      <c r="C144" t="s">
        <v>225</v>
      </c>
      <c r="D144" t="s">
        <v>344</v>
      </c>
      <c r="E144" t="s">
        <v>295</v>
      </c>
      <c r="I144">
        <f t="shared" si="48"/>
        <v>125</v>
      </c>
      <c r="J144">
        <f t="shared" si="44"/>
        <v>235</v>
      </c>
      <c r="K144">
        <f t="shared" si="45"/>
        <v>140</v>
      </c>
      <c r="L144">
        <f t="shared" si="46"/>
        <v>203</v>
      </c>
      <c r="M144">
        <f t="shared" si="47"/>
        <v>125</v>
      </c>
      <c r="N144" s="1">
        <f t="shared" si="49"/>
        <v>165.6</v>
      </c>
      <c r="O144">
        <f t="shared" si="50"/>
        <v>50.41626721604846</v>
      </c>
      <c r="P144">
        <f t="shared" si="51"/>
        <v>0.3044460580679255</v>
      </c>
    </row>
    <row r="145" spans="1:16" ht="15">
      <c r="A145" t="s">
        <v>296</v>
      </c>
      <c r="B145" t="s">
        <v>296</v>
      </c>
      <c r="C145" t="s">
        <v>325</v>
      </c>
      <c r="D145" t="s">
        <v>345</v>
      </c>
      <c r="E145" t="s">
        <v>358</v>
      </c>
      <c r="I145">
        <f t="shared" si="48"/>
        <v>250</v>
      </c>
      <c r="J145">
        <f t="shared" si="44"/>
        <v>250</v>
      </c>
      <c r="K145">
        <f t="shared" si="45"/>
        <v>140</v>
      </c>
      <c r="L145">
        <f t="shared" si="46"/>
        <v>219</v>
      </c>
      <c r="M145">
        <f t="shared" si="47"/>
        <v>141</v>
      </c>
      <c r="N145" s="1">
        <f t="shared" si="49"/>
        <v>200</v>
      </c>
      <c r="O145">
        <f t="shared" si="50"/>
        <v>55.7718567021038</v>
      </c>
      <c r="P145">
        <f t="shared" si="51"/>
        <v>0.278859283510519</v>
      </c>
    </row>
    <row r="146" spans="1:16" ht="15">
      <c r="A146" t="s">
        <v>297</v>
      </c>
      <c r="B146" t="s">
        <v>297</v>
      </c>
      <c r="C146" t="s">
        <v>252</v>
      </c>
      <c r="D146" t="s">
        <v>346</v>
      </c>
      <c r="E146" t="s">
        <v>252</v>
      </c>
      <c r="I146">
        <f t="shared" si="48"/>
        <v>266</v>
      </c>
      <c r="J146">
        <f t="shared" si="44"/>
        <v>266</v>
      </c>
      <c r="K146">
        <f t="shared" si="45"/>
        <v>156</v>
      </c>
      <c r="L146">
        <f t="shared" si="46"/>
        <v>234</v>
      </c>
      <c r="M146">
        <f t="shared" si="47"/>
        <v>156</v>
      </c>
      <c r="N146" s="1">
        <f t="shared" si="49"/>
        <v>215.6</v>
      </c>
      <c r="O146">
        <f t="shared" si="50"/>
        <v>55.95355216606005</v>
      </c>
      <c r="P146">
        <f t="shared" si="51"/>
        <v>0.25952482451790376</v>
      </c>
    </row>
    <row r="147" spans="1:16" ht="15">
      <c r="A147" t="s">
        <v>298</v>
      </c>
      <c r="B147" t="s">
        <v>312</v>
      </c>
      <c r="C147" t="s">
        <v>326</v>
      </c>
      <c r="D147" t="s">
        <v>347</v>
      </c>
      <c r="E147" t="s">
        <v>326</v>
      </c>
      <c r="I147">
        <f t="shared" si="48"/>
        <v>281</v>
      </c>
      <c r="J147">
        <f t="shared" si="44"/>
        <v>282</v>
      </c>
      <c r="K147">
        <f t="shared" si="45"/>
        <v>172</v>
      </c>
      <c r="L147">
        <f t="shared" si="46"/>
        <v>250</v>
      </c>
      <c r="M147">
        <f t="shared" si="47"/>
        <v>172</v>
      </c>
      <c r="N147" s="1">
        <f t="shared" si="49"/>
        <v>231.4</v>
      </c>
      <c r="O147">
        <f t="shared" si="50"/>
        <v>55.72970482606204</v>
      </c>
      <c r="P147">
        <f t="shared" si="51"/>
        <v>0.2408370995076147</v>
      </c>
    </row>
    <row r="148" spans="1:16" ht="15">
      <c r="A148" t="s">
        <v>299</v>
      </c>
      <c r="B148" t="s">
        <v>313</v>
      </c>
      <c r="C148" t="s">
        <v>327</v>
      </c>
      <c r="D148" t="s">
        <v>348</v>
      </c>
      <c r="E148" t="s">
        <v>359</v>
      </c>
      <c r="I148">
        <f t="shared" si="48"/>
        <v>281</v>
      </c>
      <c r="J148">
        <f t="shared" si="44"/>
        <v>297</v>
      </c>
      <c r="K148">
        <f t="shared" si="45"/>
        <v>187</v>
      </c>
      <c r="L148">
        <f t="shared" si="46"/>
        <v>265</v>
      </c>
      <c r="M148">
        <f t="shared" si="47"/>
        <v>188</v>
      </c>
      <c r="N148" s="1">
        <f t="shared" si="49"/>
        <v>243.6</v>
      </c>
      <c r="O148">
        <f t="shared" si="50"/>
        <v>52.44806955456038</v>
      </c>
      <c r="P148">
        <f t="shared" si="51"/>
        <v>0.21530406221083898</v>
      </c>
    </row>
    <row r="149" spans="1:16" ht="15">
      <c r="A149" t="s">
        <v>300</v>
      </c>
      <c r="B149" t="s">
        <v>314</v>
      </c>
      <c r="C149" t="s">
        <v>328</v>
      </c>
      <c r="D149" t="s">
        <v>349</v>
      </c>
      <c r="E149" t="s">
        <v>328</v>
      </c>
      <c r="I149">
        <f t="shared" si="48"/>
        <v>297</v>
      </c>
      <c r="J149">
        <f t="shared" si="44"/>
        <v>313</v>
      </c>
      <c r="K149">
        <f t="shared" si="45"/>
        <v>203</v>
      </c>
      <c r="L149">
        <f t="shared" si="46"/>
        <v>281</v>
      </c>
      <c r="M149">
        <f t="shared" si="47"/>
        <v>203</v>
      </c>
      <c r="N149" s="1">
        <f t="shared" si="49"/>
        <v>259.4</v>
      </c>
      <c r="O149">
        <f t="shared" si="50"/>
        <v>52.71432442894439</v>
      </c>
      <c r="P149">
        <f t="shared" si="51"/>
        <v>0.20321636248629296</v>
      </c>
    </row>
    <row r="150" spans="1:16" ht="15">
      <c r="A150" t="s">
        <v>301</v>
      </c>
      <c r="B150" t="s">
        <v>315</v>
      </c>
      <c r="C150" t="s">
        <v>329</v>
      </c>
      <c r="D150" t="s">
        <v>350</v>
      </c>
      <c r="E150" t="s">
        <v>360</v>
      </c>
      <c r="I150">
        <f t="shared" si="48"/>
        <v>312</v>
      </c>
      <c r="J150">
        <f t="shared" si="44"/>
        <v>329</v>
      </c>
      <c r="K150">
        <f t="shared" si="45"/>
        <v>203</v>
      </c>
      <c r="L150">
        <f t="shared" si="46"/>
        <v>281</v>
      </c>
      <c r="M150">
        <f t="shared" si="47"/>
        <v>219</v>
      </c>
      <c r="N150" s="1">
        <f t="shared" si="49"/>
        <v>268.8</v>
      </c>
      <c r="O150">
        <f t="shared" si="50"/>
        <v>55.78709528197356</v>
      </c>
      <c r="P150">
        <f t="shared" si="51"/>
        <v>0.20754127709067546</v>
      </c>
    </row>
    <row r="151" spans="1:16" ht="15">
      <c r="A151" t="s">
        <v>302</v>
      </c>
      <c r="B151" t="s">
        <v>316</v>
      </c>
      <c r="C151" t="s">
        <v>330</v>
      </c>
      <c r="D151" t="s">
        <v>351</v>
      </c>
      <c r="E151" t="s">
        <v>361</v>
      </c>
      <c r="I151">
        <f t="shared" si="48"/>
        <v>328</v>
      </c>
      <c r="J151">
        <f t="shared" si="44"/>
        <v>344</v>
      </c>
      <c r="K151">
        <f t="shared" si="45"/>
        <v>218</v>
      </c>
      <c r="L151">
        <f t="shared" si="46"/>
        <v>297</v>
      </c>
      <c r="M151">
        <f t="shared" si="47"/>
        <v>219</v>
      </c>
      <c r="N151" s="1">
        <f t="shared" si="49"/>
        <v>281.2</v>
      </c>
      <c r="O151">
        <f t="shared" si="50"/>
        <v>59.679979892757984</v>
      </c>
      <c r="P151">
        <f t="shared" si="51"/>
        <v>0.21223321441236837</v>
      </c>
    </row>
    <row r="152" spans="1:16" ht="15">
      <c r="A152" t="s">
        <v>303</v>
      </c>
      <c r="B152" t="s">
        <v>303</v>
      </c>
      <c r="C152" t="s">
        <v>331</v>
      </c>
      <c r="D152" t="s">
        <v>352</v>
      </c>
      <c r="E152" t="s">
        <v>331</v>
      </c>
      <c r="I152">
        <f t="shared" si="48"/>
        <v>344</v>
      </c>
      <c r="J152">
        <f t="shared" si="44"/>
        <v>344</v>
      </c>
      <c r="K152">
        <f t="shared" si="45"/>
        <v>234</v>
      </c>
      <c r="L152">
        <f t="shared" si="46"/>
        <v>312</v>
      </c>
      <c r="M152">
        <f t="shared" si="47"/>
        <v>234</v>
      </c>
      <c r="N152" s="1">
        <f t="shared" si="49"/>
        <v>293.6</v>
      </c>
      <c r="O152">
        <f t="shared" si="50"/>
        <v>55.95355216606005</v>
      </c>
      <c r="P152">
        <f t="shared" si="51"/>
        <v>0.1905774937536105</v>
      </c>
    </row>
    <row r="153" spans="1:16" ht="15">
      <c r="A153" t="s">
        <v>304</v>
      </c>
      <c r="B153" t="s">
        <v>317</v>
      </c>
      <c r="C153" t="s">
        <v>332</v>
      </c>
      <c r="D153" t="s">
        <v>353</v>
      </c>
      <c r="E153" t="s">
        <v>332</v>
      </c>
      <c r="I153">
        <f t="shared" si="48"/>
        <v>359</v>
      </c>
      <c r="J153">
        <f t="shared" si="44"/>
        <v>360</v>
      </c>
      <c r="K153">
        <f t="shared" si="45"/>
        <v>250</v>
      </c>
      <c r="L153">
        <f t="shared" si="46"/>
        <v>328</v>
      </c>
      <c r="M153">
        <f t="shared" si="47"/>
        <v>250</v>
      </c>
      <c r="N153" s="1">
        <f t="shared" si="49"/>
        <v>309.4</v>
      </c>
      <c r="O153">
        <f t="shared" si="50"/>
        <v>55.72970482606204</v>
      </c>
      <c r="P153">
        <f t="shared" si="51"/>
        <v>0.1801218643376278</v>
      </c>
    </row>
    <row r="154" spans="1:16" ht="15">
      <c r="A154" t="s">
        <v>305</v>
      </c>
      <c r="B154" t="s">
        <v>318</v>
      </c>
      <c r="C154" t="s">
        <v>333</v>
      </c>
      <c r="D154" t="s">
        <v>354</v>
      </c>
      <c r="E154" t="s">
        <v>362</v>
      </c>
      <c r="I154">
        <f t="shared" si="48"/>
        <v>359</v>
      </c>
      <c r="J154">
        <f t="shared" si="44"/>
        <v>375</v>
      </c>
      <c r="K154">
        <f t="shared" si="45"/>
        <v>265</v>
      </c>
      <c r="L154">
        <f t="shared" si="46"/>
        <v>344</v>
      </c>
      <c r="M154">
        <f t="shared" si="47"/>
        <v>266</v>
      </c>
      <c r="N154" s="2">
        <f t="shared" si="49"/>
        <v>321.8</v>
      </c>
      <c r="O154">
        <f t="shared" si="50"/>
        <v>52.551879129104385</v>
      </c>
      <c r="P154">
        <f t="shared" si="51"/>
        <v>0.1633060258828601</v>
      </c>
    </row>
    <row r="155" spans="1:16" ht="15">
      <c r="A155" t="s">
        <v>306</v>
      </c>
      <c r="B155" t="s">
        <v>319</v>
      </c>
      <c r="C155" t="s">
        <v>334</v>
      </c>
      <c r="D155" t="s">
        <v>306</v>
      </c>
      <c r="E155" t="s">
        <v>363</v>
      </c>
      <c r="I155">
        <f t="shared" si="48"/>
        <v>12406</v>
      </c>
      <c r="J155">
        <f t="shared" si="44"/>
        <v>12516</v>
      </c>
      <c r="K155">
        <f t="shared" si="45"/>
        <v>12314</v>
      </c>
      <c r="L155">
        <f t="shared" si="46"/>
        <v>12406</v>
      </c>
      <c r="M155">
        <f t="shared" si="47"/>
        <v>12296</v>
      </c>
      <c r="N155" s="2">
        <f t="shared" si="49"/>
        <v>12387.6</v>
      </c>
      <c r="O155">
        <f t="shared" si="50"/>
        <v>87.99318155402725</v>
      </c>
      <c r="P155">
        <f t="shared" si="51"/>
        <v>0.007103327646519685</v>
      </c>
    </row>
    <row r="156" spans="1:16" ht="15">
      <c r="A156" t="s">
        <v>307</v>
      </c>
      <c r="B156" t="s">
        <v>320</v>
      </c>
      <c r="C156" t="s">
        <v>335</v>
      </c>
      <c r="D156" t="s">
        <v>355</v>
      </c>
      <c r="E156" t="s">
        <v>364</v>
      </c>
      <c r="I156">
        <f t="shared" si="48"/>
        <v>24343</v>
      </c>
      <c r="J156">
        <f t="shared" si="44"/>
        <v>24375</v>
      </c>
      <c r="K156">
        <f t="shared" si="45"/>
        <v>24016</v>
      </c>
      <c r="L156">
        <f t="shared" si="46"/>
        <v>24235</v>
      </c>
      <c r="M156">
        <f t="shared" si="47"/>
        <v>24015</v>
      </c>
      <c r="N156" s="2">
        <f t="shared" si="49"/>
        <v>24196.8</v>
      </c>
      <c r="O156">
        <f t="shared" si="50"/>
        <v>173.4422093955217</v>
      </c>
      <c r="P156">
        <f t="shared" si="51"/>
        <v>0.007167981278331089</v>
      </c>
    </row>
    <row r="158" ht="15">
      <c r="A158" t="s">
        <v>365</v>
      </c>
    </row>
    <row r="159" spans="1:5" ht="15">
      <c r="A159" t="s">
        <v>366</v>
      </c>
      <c r="B159" t="s">
        <v>366</v>
      </c>
      <c r="C159" t="s">
        <v>366</v>
      </c>
      <c r="D159" t="s">
        <v>366</v>
      </c>
      <c r="E159" t="s">
        <v>366</v>
      </c>
    </row>
    <row r="160" spans="1:5" ht="15">
      <c r="A160" t="s">
        <v>23</v>
      </c>
      <c r="B160" t="s">
        <v>23</v>
      </c>
      <c r="C160" t="s">
        <v>23</v>
      </c>
      <c r="D160" t="s">
        <v>23</v>
      </c>
      <c r="E160" t="s">
        <v>23</v>
      </c>
    </row>
    <row r="161" spans="1:16" ht="15">
      <c r="A161" t="s">
        <v>56</v>
      </c>
      <c r="B161" t="s">
        <v>56</v>
      </c>
      <c r="C161" t="s">
        <v>56</v>
      </c>
      <c r="D161" t="s">
        <v>56</v>
      </c>
      <c r="E161" t="s">
        <v>56</v>
      </c>
      <c r="I161">
        <f>VALUE(MID(A161,FIND(" ",A161)+1,LEN(A161)-FIND(" ",A161)))</f>
        <v>16</v>
      </c>
      <c r="J161">
        <f aca="true" t="shared" si="52" ref="J161:J182">VALUE(MID(B161,FIND(" ",B161)+1,LEN(B161)-FIND(" ",B161)))</f>
        <v>16</v>
      </c>
      <c r="K161">
        <f aca="true" t="shared" si="53" ref="K161:K182">VALUE(MID(C161,FIND(" ",C161)+1,LEN(C161)-FIND(" ",C161)))</f>
        <v>16</v>
      </c>
      <c r="L161">
        <f aca="true" t="shared" si="54" ref="L161:L182">VALUE(MID(D161,FIND(" ",D161)+1,LEN(D161)-FIND(" ",D161)))</f>
        <v>16</v>
      </c>
      <c r="M161">
        <f aca="true" t="shared" si="55" ref="M161:M182">VALUE(MID(E161,FIND(" ",E161)+1,LEN(E161)-FIND(" ",E161)))</f>
        <v>16</v>
      </c>
      <c r="N161" s="1">
        <f>SUM(I161:M161)/5</f>
        <v>16</v>
      </c>
      <c r="O161">
        <f>_xlfn.STDEV.S(I161:M161)</f>
        <v>0</v>
      </c>
      <c r="P161">
        <f>O161/N161</f>
        <v>0</v>
      </c>
    </row>
    <row r="162" spans="1:16" ht="15">
      <c r="A162" t="s">
        <v>60</v>
      </c>
      <c r="B162" t="s">
        <v>31</v>
      </c>
      <c r="C162" t="s">
        <v>31</v>
      </c>
      <c r="D162" t="s">
        <v>60</v>
      </c>
      <c r="E162" t="s">
        <v>31</v>
      </c>
      <c r="I162">
        <f aca="true" t="shared" si="56" ref="I162:I182">VALUE(MID(A162,FIND(" ",A162)+1,LEN(A162)-FIND(" ",A162)))</f>
        <v>32</v>
      </c>
      <c r="J162">
        <f t="shared" si="52"/>
        <v>31</v>
      </c>
      <c r="K162">
        <f t="shared" si="53"/>
        <v>31</v>
      </c>
      <c r="L162">
        <f t="shared" si="54"/>
        <v>32</v>
      </c>
      <c r="M162">
        <f t="shared" si="55"/>
        <v>31</v>
      </c>
      <c r="N162" s="1">
        <f aca="true" t="shared" si="57" ref="N162:N182">SUM(I162:M162)/5</f>
        <v>31.4</v>
      </c>
      <c r="O162">
        <f aca="true" t="shared" si="58" ref="O162:O182">_xlfn.STDEV.S(I162:M162)</f>
        <v>0.5477225575051661</v>
      </c>
      <c r="P162">
        <f aca="true" t="shared" si="59" ref="P162:P182">O162/N162</f>
        <v>0.01744339355111994</v>
      </c>
    </row>
    <row r="163" spans="1:16" ht="15">
      <c r="A163" t="s">
        <v>11</v>
      </c>
      <c r="B163" t="s">
        <v>49</v>
      </c>
      <c r="C163" t="s">
        <v>49</v>
      </c>
      <c r="D163" t="s">
        <v>49</v>
      </c>
      <c r="E163" t="s">
        <v>128</v>
      </c>
      <c r="I163">
        <f t="shared" si="56"/>
        <v>125</v>
      </c>
      <c r="J163">
        <f t="shared" si="52"/>
        <v>47</v>
      </c>
      <c r="K163">
        <f t="shared" si="53"/>
        <v>47</v>
      </c>
      <c r="L163">
        <f t="shared" si="54"/>
        <v>47</v>
      </c>
      <c r="M163">
        <f t="shared" si="55"/>
        <v>63</v>
      </c>
      <c r="N163" s="1">
        <f t="shared" si="57"/>
        <v>65.8</v>
      </c>
      <c r="O163">
        <f t="shared" si="58"/>
        <v>33.81124073440665</v>
      </c>
      <c r="P163">
        <f t="shared" si="59"/>
        <v>0.5138486433800403</v>
      </c>
    </row>
    <row r="164" spans="1:16" ht="15">
      <c r="A164" t="s">
        <v>15</v>
      </c>
      <c r="B164" t="s">
        <v>138</v>
      </c>
      <c r="C164" t="s">
        <v>138</v>
      </c>
      <c r="D164" t="s">
        <v>138</v>
      </c>
      <c r="E164" t="s">
        <v>39</v>
      </c>
      <c r="I164">
        <f t="shared" si="56"/>
        <v>141</v>
      </c>
      <c r="J164">
        <f t="shared" si="52"/>
        <v>63</v>
      </c>
      <c r="K164">
        <f t="shared" si="53"/>
        <v>63</v>
      </c>
      <c r="L164">
        <f t="shared" si="54"/>
        <v>63</v>
      </c>
      <c r="M164">
        <f t="shared" si="55"/>
        <v>78</v>
      </c>
      <c r="N164" s="1">
        <f t="shared" si="57"/>
        <v>81.6</v>
      </c>
      <c r="O164">
        <f t="shared" si="58"/>
        <v>33.834893231692035</v>
      </c>
      <c r="P164">
        <f t="shared" si="59"/>
        <v>0.41464329940799066</v>
      </c>
    </row>
    <row r="165" spans="1:16" ht="15">
      <c r="A165" t="s">
        <v>367</v>
      </c>
      <c r="B165" t="s">
        <v>139</v>
      </c>
      <c r="C165" t="s">
        <v>139</v>
      </c>
      <c r="D165" t="s">
        <v>139</v>
      </c>
      <c r="E165" t="s">
        <v>51</v>
      </c>
      <c r="I165">
        <f t="shared" si="56"/>
        <v>157</v>
      </c>
      <c r="J165">
        <f t="shared" si="52"/>
        <v>78</v>
      </c>
      <c r="K165">
        <f t="shared" si="53"/>
        <v>78</v>
      </c>
      <c r="L165">
        <f t="shared" si="54"/>
        <v>78</v>
      </c>
      <c r="M165">
        <f t="shared" si="55"/>
        <v>94</v>
      </c>
      <c r="N165" s="1">
        <f t="shared" si="57"/>
        <v>97</v>
      </c>
      <c r="O165">
        <f t="shared" si="58"/>
        <v>34.249087579087416</v>
      </c>
      <c r="P165">
        <f t="shared" si="59"/>
        <v>0.35308337710399396</v>
      </c>
    </row>
    <row r="166" spans="1:16" ht="15">
      <c r="A166" t="s">
        <v>368</v>
      </c>
      <c r="B166" t="s">
        <v>99</v>
      </c>
      <c r="C166" t="s">
        <v>99</v>
      </c>
      <c r="D166" t="s">
        <v>99</v>
      </c>
      <c r="E166" t="s">
        <v>413</v>
      </c>
      <c r="I166">
        <f t="shared" si="56"/>
        <v>172</v>
      </c>
      <c r="J166">
        <f t="shared" si="52"/>
        <v>94</v>
      </c>
      <c r="K166">
        <f t="shared" si="53"/>
        <v>94</v>
      </c>
      <c r="L166">
        <f t="shared" si="54"/>
        <v>94</v>
      </c>
      <c r="M166">
        <f t="shared" si="55"/>
        <v>110</v>
      </c>
      <c r="N166" s="1">
        <f t="shared" si="57"/>
        <v>112.8</v>
      </c>
      <c r="O166">
        <f t="shared" si="58"/>
        <v>33.81124073440667</v>
      </c>
      <c r="P166">
        <f t="shared" si="59"/>
        <v>0.29974504197169033</v>
      </c>
    </row>
    <row r="167" spans="1:16" ht="15">
      <c r="A167" t="s">
        <v>369</v>
      </c>
      <c r="B167" t="s">
        <v>183</v>
      </c>
      <c r="C167" t="s">
        <v>142</v>
      </c>
      <c r="D167" t="s">
        <v>183</v>
      </c>
      <c r="E167" t="s">
        <v>414</v>
      </c>
      <c r="I167">
        <f t="shared" si="56"/>
        <v>188</v>
      </c>
      <c r="J167">
        <f t="shared" si="52"/>
        <v>110</v>
      </c>
      <c r="K167">
        <f t="shared" si="53"/>
        <v>109</v>
      </c>
      <c r="L167">
        <f t="shared" si="54"/>
        <v>110</v>
      </c>
      <c r="M167">
        <f t="shared" si="55"/>
        <v>125</v>
      </c>
      <c r="N167" s="1">
        <f t="shared" si="57"/>
        <v>128.4</v>
      </c>
      <c r="O167">
        <f t="shared" si="58"/>
        <v>33.97499080205908</v>
      </c>
      <c r="P167">
        <f t="shared" si="59"/>
        <v>0.26460273210326385</v>
      </c>
    </row>
    <row r="168" spans="1:16" ht="15">
      <c r="A168" t="s">
        <v>370</v>
      </c>
      <c r="B168" t="s">
        <v>385</v>
      </c>
      <c r="C168" t="s">
        <v>396</v>
      </c>
      <c r="D168" t="s">
        <v>144</v>
      </c>
      <c r="E168" t="s">
        <v>415</v>
      </c>
      <c r="I168">
        <f t="shared" si="56"/>
        <v>204</v>
      </c>
      <c r="J168">
        <f t="shared" si="52"/>
        <v>110</v>
      </c>
      <c r="K168">
        <f t="shared" si="53"/>
        <v>109</v>
      </c>
      <c r="L168">
        <f t="shared" si="54"/>
        <v>125</v>
      </c>
      <c r="M168">
        <f t="shared" si="55"/>
        <v>141</v>
      </c>
      <c r="N168" s="1">
        <f t="shared" si="57"/>
        <v>137.8</v>
      </c>
      <c r="O168">
        <f t="shared" si="58"/>
        <v>39.23901120058966</v>
      </c>
      <c r="P168">
        <f t="shared" si="59"/>
        <v>0.2847533468838146</v>
      </c>
    </row>
    <row r="169" spans="1:16" ht="15">
      <c r="A169" t="s">
        <v>371</v>
      </c>
      <c r="B169" t="s">
        <v>146</v>
      </c>
      <c r="C169" t="s">
        <v>397</v>
      </c>
      <c r="D169" t="s">
        <v>146</v>
      </c>
      <c r="E169" t="s">
        <v>146</v>
      </c>
      <c r="I169">
        <f t="shared" si="56"/>
        <v>219</v>
      </c>
      <c r="J169">
        <f t="shared" si="52"/>
        <v>141</v>
      </c>
      <c r="K169">
        <f t="shared" si="53"/>
        <v>125</v>
      </c>
      <c r="L169">
        <f t="shared" si="54"/>
        <v>141</v>
      </c>
      <c r="M169">
        <f t="shared" si="55"/>
        <v>141</v>
      </c>
      <c r="N169" s="1">
        <f t="shared" si="57"/>
        <v>153.4</v>
      </c>
      <c r="O169">
        <f t="shared" si="58"/>
        <v>37.320235797754535</v>
      </c>
      <c r="P169">
        <f t="shared" si="59"/>
        <v>0.24328706517441026</v>
      </c>
    </row>
    <row r="170" spans="1:16" ht="15">
      <c r="A170" t="s">
        <v>372</v>
      </c>
      <c r="B170" t="s">
        <v>148</v>
      </c>
      <c r="C170" t="s">
        <v>398</v>
      </c>
      <c r="D170" t="s">
        <v>185</v>
      </c>
      <c r="E170" t="s">
        <v>148</v>
      </c>
      <c r="I170">
        <f t="shared" si="56"/>
        <v>235</v>
      </c>
      <c r="J170">
        <f t="shared" si="52"/>
        <v>156</v>
      </c>
      <c r="K170">
        <f t="shared" si="53"/>
        <v>141</v>
      </c>
      <c r="L170">
        <f t="shared" si="54"/>
        <v>157</v>
      </c>
      <c r="M170">
        <f t="shared" si="55"/>
        <v>156</v>
      </c>
      <c r="N170" s="1">
        <f t="shared" si="57"/>
        <v>169</v>
      </c>
      <c r="O170">
        <f t="shared" si="58"/>
        <v>37.489998666310996</v>
      </c>
      <c r="P170">
        <f t="shared" si="59"/>
        <v>0.2218343116349763</v>
      </c>
    </row>
    <row r="171" spans="1:16" ht="15">
      <c r="A171" t="s">
        <v>373</v>
      </c>
      <c r="B171" t="s">
        <v>386</v>
      </c>
      <c r="C171" t="s">
        <v>399</v>
      </c>
      <c r="D171" t="s">
        <v>386</v>
      </c>
      <c r="E171" t="s">
        <v>386</v>
      </c>
      <c r="I171">
        <f t="shared" si="56"/>
        <v>250</v>
      </c>
      <c r="J171">
        <f t="shared" si="52"/>
        <v>172</v>
      </c>
      <c r="K171">
        <f t="shared" si="53"/>
        <v>156</v>
      </c>
      <c r="L171">
        <f t="shared" si="54"/>
        <v>172</v>
      </c>
      <c r="M171">
        <f t="shared" si="55"/>
        <v>172</v>
      </c>
      <c r="N171" s="1">
        <f t="shared" si="57"/>
        <v>184.4</v>
      </c>
      <c r="O171">
        <f t="shared" si="58"/>
        <v>37.320235797754584</v>
      </c>
      <c r="P171">
        <f t="shared" si="59"/>
        <v>0.20238739586634807</v>
      </c>
    </row>
    <row r="172" spans="1:16" ht="15">
      <c r="A172" t="s">
        <v>374</v>
      </c>
      <c r="B172" t="s">
        <v>262</v>
      </c>
      <c r="C172" t="s">
        <v>400</v>
      </c>
      <c r="D172" t="s">
        <v>262</v>
      </c>
      <c r="E172" t="s">
        <v>262</v>
      </c>
      <c r="I172">
        <f t="shared" si="56"/>
        <v>266</v>
      </c>
      <c r="J172">
        <f t="shared" si="52"/>
        <v>188</v>
      </c>
      <c r="K172">
        <f t="shared" si="53"/>
        <v>172</v>
      </c>
      <c r="L172">
        <f t="shared" si="54"/>
        <v>188</v>
      </c>
      <c r="M172">
        <f t="shared" si="55"/>
        <v>188</v>
      </c>
      <c r="N172" s="1">
        <f t="shared" si="57"/>
        <v>200.4</v>
      </c>
      <c r="O172">
        <f t="shared" si="58"/>
        <v>37.320235797754584</v>
      </c>
      <c r="P172">
        <f t="shared" si="59"/>
        <v>0.18622872154568154</v>
      </c>
    </row>
    <row r="173" spans="1:16" ht="15">
      <c r="A173" t="s">
        <v>375</v>
      </c>
      <c r="B173" t="s">
        <v>387</v>
      </c>
      <c r="C173" t="s">
        <v>401</v>
      </c>
      <c r="D173" t="s">
        <v>387</v>
      </c>
      <c r="E173" t="s">
        <v>387</v>
      </c>
      <c r="I173">
        <f t="shared" si="56"/>
        <v>282</v>
      </c>
      <c r="J173">
        <f t="shared" si="52"/>
        <v>203</v>
      </c>
      <c r="K173">
        <f t="shared" si="53"/>
        <v>188</v>
      </c>
      <c r="L173">
        <f t="shared" si="54"/>
        <v>203</v>
      </c>
      <c r="M173">
        <f t="shared" si="55"/>
        <v>203</v>
      </c>
      <c r="N173" s="1">
        <f t="shared" si="57"/>
        <v>215.8</v>
      </c>
      <c r="O173">
        <f t="shared" si="58"/>
        <v>37.572596396842165</v>
      </c>
      <c r="P173">
        <f t="shared" si="59"/>
        <v>0.17410841703819352</v>
      </c>
    </row>
    <row r="174" spans="1:16" ht="15">
      <c r="A174" t="s">
        <v>376</v>
      </c>
      <c r="B174" t="s">
        <v>329</v>
      </c>
      <c r="C174" t="s">
        <v>329</v>
      </c>
      <c r="D174" t="s">
        <v>360</v>
      </c>
      <c r="E174" t="s">
        <v>360</v>
      </c>
      <c r="I174">
        <f t="shared" si="56"/>
        <v>297</v>
      </c>
      <c r="J174">
        <f t="shared" si="52"/>
        <v>203</v>
      </c>
      <c r="K174">
        <f t="shared" si="53"/>
        <v>203</v>
      </c>
      <c r="L174">
        <f t="shared" si="54"/>
        <v>219</v>
      </c>
      <c r="M174">
        <f t="shared" si="55"/>
        <v>219</v>
      </c>
      <c r="N174" s="1">
        <f t="shared" si="57"/>
        <v>228.2</v>
      </c>
      <c r="O174">
        <f t="shared" si="58"/>
        <v>39.283584357845925</v>
      </c>
      <c r="P174">
        <f t="shared" si="59"/>
        <v>0.17214541786961404</v>
      </c>
    </row>
    <row r="175" spans="1:16" ht="15">
      <c r="A175" t="s">
        <v>377</v>
      </c>
      <c r="B175" t="s">
        <v>388</v>
      </c>
      <c r="C175" t="s">
        <v>388</v>
      </c>
      <c r="D175" t="s">
        <v>265</v>
      </c>
      <c r="E175" t="s">
        <v>265</v>
      </c>
      <c r="I175">
        <f t="shared" si="56"/>
        <v>313</v>
      </c>
      <c r="J175">
        <f t="shared" si="52"/>
        <v>219</v>
      </c>
      <c r="K175">
        <f t="shared" si="53"/>
        <v>219</v>
      </c>
      <c r="L175">
        <f t="shared" si="54"/>
        <v>235</v>
      </c>
      <c r="M175">
        <f t="shared" si="55"/>
        <v>235</v>
      </c>
      <c r="N175" s="1">
        <f t="shared" si="57"/>
        <v>244.2</v>
      </c>
      <c r="O175">
        <f t="shared" si="58"/>
        <v>39.283584357845925</v>
      </c>
      <c r="P175">
        <f t="shared" si="59"/>
        <v>0.1608664388118179</v>
      </c>
    </row>
    <row r="176" spans="1:16" ht="15">
      <c r="A176" t="s">
        <v>378</v>
      </c>
      <c r="B176" t="s">
        <v>389</v>
      </c>
      <c r="C176" t="s">
        <v>402</v>
      </c>
      <c r="D176" t="s">
        <v>406</v>
      </c>
      <c r="E176" t="s">
        <v>406</v>
      </c>
      <c r="I176">
        <f t="shared" si="56"/>
        <v>329</v>
      </c>
      <c r="J176">
        <f t="shared" si="52"/>
        <v>235</v>
      </c>
      <c r="K176">
        <f t="shared" si="53"/>
        <v>234</v>
      </c>
      <c r="L176">
        <f t="shared" si="54"/>
        <v>250</v>
      </c>
      <c r="M176">
        <f t="shared" si="55"/>
        <v>250</v>
      </c>
      <c r="N176" s="1">
        <f t="shared" si="57"/>
        <v>259.6</v>
      </c>
      <c r="O176">
        <f t="shared" si="58"/>
        <v>39.56387240905524</v>
      </c>
      <c r="P176">
        <f t="shared" si="59"/>
        <v>0.15240320650637612</v>
      </c>
    </row>
    <row r="177" spans="1:16" ht="15">
      <c r="A177" t="s">
        <v>379</v>
      </c>
      <c r="B177" t="s">
        <v>390</v>
      </c>
      <c r="C177" t="s">
        <v>390</v>
      </c>
      <c r="D177" t="s">
        <v>407</v>
      </c>
      <c r="E177" t="s">
        <v>416</v>
      </c>
      <c r="I177">
        <f t="shared" si="56"/>
        <v>344</v>
      </c>
      <c r="J177">
        <f t="shared" si="52"/>
        <v>250</v>
      </c>
      <c r="K177">
        <f t="shared" si="53"/>
        <v>250</v>
      </c>
      <c r="L177">
        <f t="shared" si="54"/>
        <v>391</v>
      </c>
      <c r="M177">
        <f t="shared" si="55"/>
        <v>266</v>
      </c>
      <c r="N177" s="1">
        <f t="shared" si="57"/>
        <v>300.2</v>
      </c>
      <c r="O177">
        <f t="shared" si="58"/>
        <v>63.97812126031834</v>
      </c>
      <c r="P177">
        <f t="shared" si="59"/>
        <v>0.21311832531751612</v>
      </c>
    </row>
    <row r="178" spans="1:16" ht="15">
      <c r="A178" t="s">
        <v>380</v>
      </c>
      <c r="B178" t="s">
        <v>391</v>
      </c>
      <c r="C178" t="s">
        <v>391</v>
      </c>
      <c r="D178" t="s">
        <v>408</v>
      </c>
      <c r="E178" t="s">
        <v>417</v>
      </c>
      <c r="I178">
        <f t="shared" si="56"/>
        <v>360</v>
      </c>
      <c r="J178">
        <f t="shared" si="52"/>
        <v>266</v>
      </c>
      <c r="K178">
        <f t="shared" si="53"/>
        <v>266</v>
      </c>
      <c r="L178">
        <f t="shared" si="54"/>
        <v>407</v>
      </c>
      <c r="M178">
        <f t="shared" si="55"/>
        <v>281</v>
      </c>
      <c r="N178" s="1">
        <f t="shared" si="57"/>
        <v>316</v>
      </c>
      <c r="O178">
        <f t="shared" si="58"/>
        <v>64.11318117204917</v>
      </c>
      <c r="P178">
        <f t="shared" si="59"/>
        <v>0.20288981383559862</v>
      </c>
    </row>
    <row r="179" spans="1:16" ht="15">
      <c r="A179" t="s">
        <v>381</v>
      </c>
      <c r="B179" t="s">
        <v>392</v>
      </c>
      <c r="C179" t="s">
        <v>392</v>
      </c>
      <c r="D179" t="s">
        <v>409</v>
      </c>
      <c r="E179" t="s">
        <v>418</v>
      </c>
      <c r="I179">
        <f t="shared" si="56"/>
        <v>375</v>
      </c>
      <c r="J179">
        <f t="shared" si="52"/>
        <v>281</v>
      </c>
      <c r="K179">
        <f t="shared" si="53"/>
        <v>281</v>
      </c>
      <c r="L179">
        <f t="shared" si="54"/>
        <v>422</v>
      </c>
      <c r="M179">
        <f t="shared" si="55"/>
        <v>297</v>
      </c>
      <c r="N179" s="1">
        <f t="shared" si="57"/>
        <v>331.2</v>
      </c>
      <c r="O179">
        <f t="shared" si="58"/>
        <v>63.97812126031845</v>
      </c>
      <c r="P179">
        <f t="shared" si="59"/>
        <v>0.1931706559792224</v>
      </c>
    </row>
    <row r="180" spans="1:16" ht="15">
      <c r="A180" t="s">
        <v>382</v>
      </c>
      <c r="B180" t="s">
        <v>393</v>
      </c>
      <c r="C180" t="s">
        <v>403</v>
      </c>
      <c r="D180" t="s">
        <v>410</v>
      </c>
      <c r="E180" t="s">
        <v>393</v>
      </c>
      <c r="I180">
        <f t="shared" si="56"/>
        <v>391</v>
      </c>
      <c r="J180">
        <f t="shared" si="52"/>
        <v>313</v>
      </c>
      <c r="K180">
        <f t="shared" si="53"/>
        <v>297</v>
      </c>
      <c r="L180">
        <f t="shared" si="54"/>
        <v>438</v>
      </c>
      <c r="M180">
        <f t="shared" si="55"/>
        <v>313</v>
      </c>
      <c r="N180" s="2">
        <f t="shared" si="57"/>
        <v>350.4</v>
      </c>
      <c r="O180">
        <f t="shared" si="58"/>
        <v>61.178427570508774</v>
      </c>
      <c r="P180">
        <f t="shared" si="59"/>
        <v>0.17459596909391775</v>
      </c>
    </row>
    <row r="181" spans="1:16" ht="15">
      <c r="A181" t="s">
        <v>383</v>
      </c>
      <c r="B181" t="s">
        <v>394</v>
      </c>
      <c r="C181" t="s">
        <v>404</v>
      </c>
      <c r="D181" t="s">
        <v>411</v>
      </c>
      <c r="E181" t="s">
        <v>419</v>
      </c>
      <c r="I181">
        <f t="shared" si="56"/>
        <v>16703</v>
      </c>
      <c r="J181">
        <f t="shared" si="52"/>
        <v>16081</v>
      </c>
      <c r="K181">
        <f t="shared" si="53"/>
        <v>16611</v>
      </c>
      <c r="L181">
        <f t="shared" si="54"/>
        <v>16609</v>
      </c>
      <c r="M181">
        <f t="shared" si="55"/>
        <v>16656</v>
      </c>
      <c r="N181" s="2">
        <f t="shared" si="57"/>
        <v>16532</v>
      </c>
      <c r="O181">
        <f t="shared" si="58"/>
        <v>255.043133606847</v>
      </c>
      <c r="P181">
        <f t="shared" si="59"/>
        <v>0.015427240116552565</v>
      </c>
    </row>
    <row r="182" spans="1:16" ht="15">
      <c r="A182" t="s">
        <v>384</v>
      </c>
      <c r="B182" t="s">
        <v>395</v>
      </c>
      <c r="C182" t="s">
        <v>405</v>
      </c>
      <c r="D182" t="s">
        <v>412</v>
      </c>
      <c r="E182" t="s">
        <v>420</v>
      </c>
      <c r="I182">
        <f t="shared" si="56"/>
        <v>30202</v>
      </c>
      <c r="J182">
        <f t="shared" si="52"/>
        <v>29221</v>
      </c>
      <c r="K182">
        <f t="shared" si="53"/>
        <v>29704</v>
      </c>
      <c r="L182">
        <f t="shared" si="54"/>
        <v>30079</v>
      </c>
      <c r="M182">
        <f t="shared" si="55"/>
        <v>30343</v>
      </c>
      <c r="N182" s="2">
        <f t="shared" si="57"/>
        <v>29909.8</v>
      </c>
      <c r="O182">
        <f t="shared" si="58"/>
        <v>452.34688017051695</v>
      </c>
      <c r="P182">
        <f t="shared" si="59"/>
        <v>0.015123701267494833</v>
      </c>
    </row>
    <row r="184" ht="15">
      <c r="A184" t="s">
        <v>421</v>
      </c>
    </row>
    <row r="185" spans="1:5" ht="15">
      <c r="A185" t="s">
        <v>422</v>
      </c>
      <c r="B185" t="s">
        <v>422</v>
      </c>
      <c r="C185" t="s">
        <v>422</v>
      </c>
      <c r="D185" t="s">
        <v>422</v>
      </c>
      <c r="E185" t="s">
        <v>422</v>
      </c>
    </row>
    <row r="186" spans="1:5" ht="15">
      <c r="A186" t="s">
        <v>23</v>
      </c>
      <c r="B186" t="s">
        <v>23</v>
      </c>
      <c r="C186" t="s">
        <v>23</v>
      </c>
      <c r="D186" t="s">
        <v>23</v>
      </c>
      <c r="E186" t="s">
        <v>23</v>
      </c>
    </row>
    <row r="187" spans="1:16" ht="15">
      <c r="A187" t="s">
        <v>88</v>
      </c>
      <c r="B187" t="s">
        <v>88</v>
      </c>
      <c r="C187" t="s">
        <v>88</v>
      </c>
      <c r="D187" t="s">
        <v>116</v>
      </c>
      <c r="E187" t="s">
        <v>88</v>
      </c>
      <c r="I187">
        <f>VALUE(MID(A187,FIND(" ",A187)+1,LEN(A187)-FIND(" ",A187)))</f>
        <v>16</v>
      </c>
      <c r="J187">
        <f aca="true" t="shared" si="60" ref="J187:J208">VALUE(MID(B187,FIND(" ",B187)+1,LEN(B187)-FIND(" ",B187)))</f>
        <v>16</v>
      </c>
      <c r="K187">
        <f aca="true" t="shared" si="61" ref="K187:K208">VALUE(MID(C187,FIND(" ",C187)+1,LEN(C187)-FIND(" ",C187)))</f>
        <v>16</v>
      </c>
      <c r="L187">
        <f aca="true" t="shared" si="62" ref="L187:L208">VALUE(MID(D187,FIND(" ",D187)+1,LEN(D187)-FIND(" ",D187)))</f>
        <v>15</v>
      </c>
      <c r="M187">
        <f aca="true" t="shared" si="63" ref="M187:M208">VALUE(MID(E187,FIND(" ",E187)+1,LEN(E187)-FIND(" ",E187)))</f>
        <v>16</v>
      </c>
      <c r="N187" s="1">
        <f>SUM(I187:M187)/5</f>
        <v>15.8</v>
      </c>
      <c r="O187">
        <f>_xlfn.STDEV.S(I187:M187)</f>
        <v>0.4472135954999579</v>
      </c>
      <c r="P187">
        <f>O187/N187</f>
        <v>0.02830465794303531</v>
      </c>
    </row>
    <row r="188" spans="1:16" ht="15">
      <c r="A188" t="s">
        <v>46</v>
      </c>
      <c r="B188" t="s">
        <v>91</v>
      </c>
      <c r="C188" t="s">
        <v>8</v>
      </c>
      <c r="D188" t="s">
        <v>46</v>
      </c>
      <c r="E188" t="s">
        <v>46</v>
      </c>
      <c r="I188">
        <f aca="true" t="shared" si="64" ref="I188:I208">VALUE(MID(A188,FIND(" ",A188)+1,LEN(A188)-FIND(" ",A188)))</f>
        <v>31</v>
      </c>
      <c r="J188">
        <f t="shared" si="60"/>
        <v>32</v>
      </c>
      <c r="K188">
        <f t="shared" si="61"/>
        <v>94</v>
      </c>
      <c r="L188">
        <f t="shared" si="62"/>
        <v>31</v>
      </c>
      <c r="M188">
        <f t="shared" si="63"/>
        <v>31</v>
      </c>
      <c r="N188" s="1">
        <f aca="true" t="shared" si="65" ref="N188:N208">SUM(I188:M188)/5</f>
        <v>43.8</v>
      </c>
      <c r="O188">
        <f aca="true" t="shared" si="66" ref="O188:O208">_xlfn.STDEV.S(I188:M188)</f>
        <v>28.06599365780588</v>
      </c>
      <c r="P188">
        <f aca="true" t="shared" si="67" ref="P188:P208">O188/N188</f>
        <v>0.64077611090881</v>
      </c>
    </row>
    <row r="189" spans="1:16" ht="15">
      <c r="A189" t="s">
        <v>423</v>
      </c>
      <c r="B189" t="s">
        <v>93</v>
      </c>
      <c r="C189" t="s">
        <v>453</v>
      </c>
      <c r="D189" t="s">
        <v>93</v>
      </c>
      <c r="E189" t="s">
        <v>93</v>
      </c>
      <c r="I189">
        <f t="shared" si="64"/>
        <v>125</v>
      </c>
      <c r="J189">
        <f t="shared" si="60"/>
        <v>47</v>
      </c>
      <c r="K189">
        <f t="shared" si="61"/>
        <v>110</v>
      </c>
      <c r="L189">
        <f t="shared" si="62"/>
        <v>47</v>
      </c>
      <c r="M189">
        <f t="shared" si="63"/>
        <v>47</v>
      </c>
      <c r="N189" s="1">
        <f t="shared" si="65"/>
        <v>75.2</v>
      </c>
      <c r="O189">
        <f t="shared" si="66"/>
        <v>38.97691624538811</v>
      </c>
      <c r="P189">
        <f t="shared" si="67"/>
        <v>0.5183100564546291</v>
      </c>
    </row>
    <row r="190" spans="1:16" ht="15">
      <c r="A190" t="s">
        <v>424</v>
      </c>
      <c r="B190" t="s">
        <v>41</v>
      </c>
      <c r="C190" t="s">
        <v>157</v>
      </c>
      <c r="D190" t="s">
        <v>171</v>
      </c>
      <c r="E190" t="s">
        <v>171</v>
      </c>
      <c r="I190">
        <f t="shared" si="64"/>
        <v>141</v>
      </c>
      <c r="J190">
        <f t="shared" si="60"/>
        <v>78</v>
      </c>
      <c r="K190">
        <f t="shared" si="61"/>
        <v>125</v>
      </c>
      <c r="L190">
        <f t="shared" si="62"/>
        <v>62</v>
      </c>
      <c r="M190">
        <f t="shared" si="63"/>
        <v>62</v>
      </c>
      <c r="N190" s="1">
        <f t="shared" si="65"/>
        <v>93.6</v>
      </c>
      <c r="O190">
        <f t="shared" si="66"/>
        <v>36.99053933102354</v>
      </c>
      <c r="P190">
        <f t="shared" si="67"/>
        <v>0.39519806977589256</v>
      </c>
    </row>
    <row r="191" spans="1:16" ht="15">
      <c r="A191" t="s">
        <v>425</v>
      </c>
      <c r="B191" t="s">
        <v>98</v>
      </c>
      <c r="C191" t="s">
        <v>425</v>
      </c>
      <c r="D191" t="s">
        <v>222</v>
      </c>
      <c r="E191" t="s">
        <v>222</v>
      </c>
      <c r="I191">
        <f t="shared" si="64"/>
        <v>156</v>
      </c>
      <c r="J191">
        <f t="shared" si="60"/>
        <v>94</v>
      </c>
      <c r="K191">
        <f t="shared" si="61"/>
        <v>156</v>
      </c>
      <c r="L191">
        <f t="shared" si="62"/>
        <v>78</v>
      </c>
      <c r="M191">
        <f t="shared" si="63"/>
        <v>78</v>
      </c>
      <c r="N191" s="1">
        <f t="shared" si="65"/>
        <v>112.4</v>
      </c>
      <c r="O191">
        <f t="shared" si="66"/>
        <v>40.333608814486205</v>
      </c>
      <c r="P191">
        <f t="shared" si="67"/>
        <v>0.3588399360719413</v>
      </c>
    </row>
    <row r="192" spans="1:16" ht="15">
      <c r="A192" t="s">
        <v>426</v>
      </c>
      <c r="B192" t="s">
        <v>101</v>
      </c>
      <c r="C192" t="s">
        <v>426</v>
      </c>
      <c r="D192" t="s">
        <v>465</v>
      </c>
      <c r="E192" t="s">
        <v>112</v>
      </c>
      <c r="I192">
        <f t="shared" si="64"/>
        <v>172</v>
      </c>
      <c r="J192">
        <f t="shared" si="60"/>
        <v>110</v>
      </c>
      <c r="K192">
        <f t="shared" si="61"/>
        <v>172</v>
      </c>
      <c r="L192">
        <f t="shared" si="62"/>
        <v>94</v>
      </c>
      <c r="M192">
        <f t="shared" si="63"/>
        <v>109</v>
      </c>
      <c r="N192" s="1">
        <f t="shared" si="65"/>
        <v>131.4</v>
      </c>
      <c r="O192">
        <f t="shared" si="66"/>
        <v>37.60053191113125</v>
      </c>
      <c r="P192">
        <f t="shared" si="67"/>
        <v>0.28615321089140977</v>
      </c>
    </row>
    <row r="193" spans="1:16" ht="15">
      <c r="A193" t="s">
        <v>427</v>
      </c>
      <c r="B193" t="s">
        <v>324</v>
      </c>
      <c r="C193" t="s">
        <v>427</v>
      </c>
      <c r="D193" t="s">
        <v>294</v>
      </c>
      <c r="E193" t="s">
        <v>324</v>
      </c>
      <c r="I193">
        <f t="shared" si="64"/>
        <v>188</v>
      </c>
      <c r="J193">
        <f t="shared" si="60"/>
        <v>125</v>
      </c>
      <c r="K193">
        <f t="shared" si="61"/>
        <v>188</v>
      </c>
      <c r="L193">
        <f t="shared" si="62"/>
        <v>109</v>
      </c>
      <c r="M193">
        <f t="shared" si="63"/>
        <v>125</v>
      </c>
      <c r="N193" s="1">
        <f t="shared" si="65"/>
        <v>147</v>
      </c>
      <c r="O193">
        <f t="shared" si="66"/>
        <v>37.993420483025744</v>
      </c>
      <c r="P193">
        <f t="shared" si="67"/>
        <v>0.25845864274167174</v>
      </c>
    </row>
    <row r="194" spans="1:16" ht="15">
      <c r="A194" t="s">
        <v>371</v>
      </c>
      <c r="B194" t="s">
        <v>440</v>
      </c>
      <c r="C194" t="s">
        <v>454</v>
      </c>
      <c r="D194" t="s">
        <v>174</v>
      </c>
      <c r="E194" t="s">
        <v>146</v>
      </c>
      <c r="I194">
        <f t="shared" si="64"/>
        <v>219</v>
      </c>
      <c r="J194">
        <f t="shared" si="60"/>
        <v>235</v>
      </c>
      <c r="K194">
        <f t="shared" si="61"/>
        <v>203</v>
      </c>
      <c r="L194">
        <f t="shared" si="62"/>
        <v>140</v>
      </c>
      <c r="M194">
        <f t="shared" si="63"/>
        <v>141</v>
      </c>
      <c r="N194" s="1">
        <f t="shared" si="65"/>
        <v>187.6</v>
      </c>
      <c r="O194">
        <f t="shared" si="66"/>
        <v>44.461219056611604</v>
      </c>
      <c r="P194">
        <f t="shared" si="67"/>
        <v>0.2370001015810853</v>
      </c>
    </row>
    <row r="195" spans="1:16" ht="15">
      <c r="A195" t="s">
        <v>428</v>
      </c>
      <c r="B195" t="s">
        <v>441</v>
      </c>
      <c r="C195" t="s">
        <v>455</v>
      </c>
      <c r="D195" t="s">
        <v>466</v>
      </c>
      <c r="E195" t="s">
        <v>466</v>
      </c>
      <c r="I195">
        <f t="shared" si="64"/>
        <v>235</v>
      </c>
      <c r="J195">
        <f t="shared" si="60"/>
        <v>250</v>
      </c>
      <c r="K195">
        <f t="shared" si="61"/>
        <v>219</v>
      </c>
      <c r="L195">
        <f t="shared" si="62"/>
        <v>156</v>
      </c>
      <c r="M195">
        <f t="shared" si="63"/>
        <v>156</v>
      </c>
      <c r="N195" s="1">
        <f t="shared" si="65"/>
        <v>203.2</v>
      </c>
      <c r="O195">
        <f t="shared" si="66"/>
        <v>44.46009446683618</v>
      </c>
      <c r="P195">
        <f t="shared" si="67"/>
        <v>0.21879967749427257</v>
      </c>
    </row>
    <row r="196" spans="1:16" ht="15">
      <c r="A196" t="s">
        <v>229</v>
      </c>
      <c r="B196" t="s">
        <v>201</v>
      </c>
      <c r="C196" t="s">
        <v>274</v>
      </c>
      <c r="D196" t="s">
        <v>243</v>
      </c>
      <c r="E196" t="s">
        <v>243</v>
      </c>
      <c r="I196">
        <f t="shared" si="64"/>
        <v>250</v>
      </c>
      <c r="J196">
        <f t="shared" si="60"/>
        <v>266</v>
      </c>
      <c r="K196">
        <f t="shared" si="61"/>
        <v>235</v>
      </c>
      <c r="L196">
        <f t="shared" si="62"/>
        <v>172</v>
      </c>
      <c r="M196">
        <f t="shared" si="63"/>
        <v>172</v>
      </c>
      <c r="N196" s="1">
        <f t="shared" si="65"/>
        <v>219</v>
      </c>
      <c r="O196">
        <f t="shared" si="66"/>
        <v>44.28317965096906</v>
      </c>
      <c r="P196">
        <f t="shared" si="67"/>
        <v>0.20220629977611443</v>
      </c>
    </row>
    <row r="197" spans="1:16" ht="15">
      <c r="A197" t="s">
        <v>429</v>
      </c>
      <c r="B197" t="s">
        <v>442</v>
      </c>
      <c r="C197" t="s">
        <v>456</v>
      </c>
      <c r="D197" t="s">
        <v>467</v>
      </c>
      <c r="E197" t="s">
        <v>467</v>
      </c>
      <c r="I197">
        <f t="shared" si="64"/>
        <v>266</v>
      </c>
      <c r="J197">
        <f t="shared" si="60"/>
        <v>297</v>
      </c>
      <c r="K197">
        <f t="shared" si="61"/>
        <v>250</v>
      </c>
      <c r="L197">
        <f t="shared" si="62"/>
        <v>187</v>
      </c>
      <c r="M197">
        <f t="shared" si="63"/>
        <v>187</v>
      </c>
      <c r="N197" s="1">
        <f t="shared" si="65"/>
        <v>237.4</v>
      </c>
      <c r="O197">
        <f t="shared" si="66"/>
        <v>49.013263511013044</v>
      </c>
      <c r="P197">
        <f t="shared" si="67"/>
        <v>0.20645856575826893</v>
      </c>
    </row>
    <row r="198" spans="1:16" ht="15">
      <c r="A198" t="s">
        <v>430</v>
      </c>
      <c r="B198" t="s">
        <v>443</v>
      </c>
      <c r="C198" t="s">
        <v>430</v>
      </c>
      <c r="D198" t="s">
        <v>255</v>
      </c>
      <c r="E198" t="s">
        <v>255</v>
      </c>
      <c r="I198">
        <f t="shared" si="64"/>
        <v>281</v>
      </c>
      <c r="J198">
        <f t="shared" si="60"/>
        <v>313</v>
      </c>
      <c r="K198">
        <f t="shared" si="61"/>
        <v>281</v>
      </c>
      <c r="L198">
        <f t="shared" si="62"/>
        <v>203</v>
      </c>
      <c r="M198">
        <f t="shared" si="63"/>
        <v>203</v>
      </c>
      <c r="N198" s="1">
        <f t="shared" si="65"/>
        <v>256.2</v>
      </c>
      <c r="O198">
        <f t="shared" si="66"/>
        <v>50.29115230336244</v>
      </c>
      <c r="P198">
        <f t="shared" si="67"/>
        <v>0.1962964570779174</v>
      </c>
    </row>
    <row r="199" spans="1:16" ht="15">
      <c r="A199" t="s">
        <v>431</v>
      </c>
      <c r="B199" t="s">
        <v>444</v>
      </c>
      <c r="C199" t="s">
        <v>431</v>
      </c>
      <c r="D199" t="s">
        <v>468</v>
      </c>
      <c r="E199" t="s">
        <v>476</v>
      </c>
      <c r="I199">
        <f t="shared" si="64"/>
        <v>297</v>
      </c>
      <c r="J199">
        <f t="shared" si="60"/>
        <v>328</v>
      </c>
      <c r="K199">
        <f t="shared" si="61"/>
        <v>297</v>
      </c>
      <c r="L199">
        <f t="shared" si="62"/>
        <v>219</v>
      </c>
      <c r="M199">
        <f t="shared" si="63"/>
        <v>234</v>
      </c>
      <c r="N199" s="1">
        <f t="shared" si="65"/>
        <v>275</v>
      </c>
      <c r="O199">
        <f t="shared" si="66"/>
        <v>46.351914739307155</v>
      </c>
      <c r="P199">
        <f t="shared" si="67"/>
        <v>0.1685524172338442</v>
      </c>
    </row>
    <row r="200" spans="1:16" ht="15">
      <c r="A200" t="s">
        <v>432</v>
      </c>
      <c r="B200" t="s">
        <v>303</v>
      </c>
      <c r="C200" t="s">
        <v>432</v>
      </c>
      <c r="D200" t="s">
        <v>331</v>
      </c>
      <c r="E200" t="s">
        <v>477</v>
      </c>
      <c r="I200">
        <f t="shared" si="64"/>
        <v>313</v>
      </c>
      <c r="J200">
        <f t="shared" si="60"/>
        <v>344</v>
      </c>
      <c r="K200">
        <f t="shared" si="61"/>
        <v>313</v>
      </c>
      <c r="L200">
        <f t="shared" si="62"/>
        <v>234</v>
      </c>
      <c r="M200">
        <f t="shared" si="63"/>
        <v>250</v>
      </c>
      <c r="N200" s="1">
        <f t="shared" si="65"/>
        <v>290.8</v>
      </c>
      <c r="O200">
        <f t="shared" si="66"/>
        <v>46.65511761854209</v>
      </c>
      <c r="P200">
        <f t="shared" si="67"/>
        <v>0.1604371307377651</v>
      </c>
    </row>
    <row r="201" spans="1:16" ht="15">
      <c r="A201" t="s">
        <v>433</v>
      </c>
      <c r="B201" t="s">
        <v>445</v>
      </c>
      <c r="C201" t="s">
        <v>457</v>
      </c>
      <c r="D201" t="s">
        <v>469</v>
      </c>
      <c r="E201" t="s">
        <v>478</v>
      </c>
      <c r="I201">
        <f t="shared" si="64"/>
        <v>344</v>
      </c>
      <c r="J201">
        <f t="shared" si="60"/>
        <v>360</v>
      </c>
      <c r="K201">
        <f t="shared" si="61"/>
        <v>328</v>
      </c>
      <c r="L201">
        <f t="shared" si="62"/>
        <v>250</v>
      </c>
      <c r="M201">
        <f t="shared" si="63"/>
        <v>266</v>
      </c>
      <c r="N201" s="1">
        <f t="shared" si="65"/>
        <v>309.6</v>
      </c>
      <c r="O201">
        <f t="shared" si="66"/>
        <v>48.77294331901657</v>
      </c>
      <c r="P201">
        <f t="shared" si="67"/>
        <v>0.1575353466376504</v>
      </c>
    </row>
    <row r="202" spans="1:16" ht="15">
      <c r="A202" t="s">
        <v>380</v>
      </c>
      <c r="B202" t="s">
        <v>446</v>
      </c>
      <c r="C202" t="s">
        <v>458</v>
      </c>
      <c r="D202" t="s">
        <v>417</v>
      </c>
      <c r="E202" t="s">
        <v>417</v>
      </c>
      <c r="I202">
        <f t="shared" si="64"/>
        <v>360</v>
      </c>
      <c r="J202">
        <f t="shared" si="60"/>
        <v>375</v>
      </c>
      <c r="K202">
        <f t="shared" si="61"/>
        <v>344</v>
      </c>
      <c r="L202">
        <f t="shared" si="62"/>
        <v>281</v>
      </c>
      <c r="M202">
        <f t="shared" si="63"/>
        <v>281</v>
      </c>
      <c r="N202" s="1">
        <f t="shared" si="65"/>
        <v>328.2</v>
      </c>
      <c r="O202">
        <f t="shared" si="66"/>
        <v>44.460094466836345</v>
      </c>
      <c r="P202">
        <f t="shared" si="67"/>
        <v>0.13546646699218876</v>
      </c>
    </row>
    <row r="203" spans="1:16" ht="15">
      <c r="A203" t="s">
        <v>434</v>
      </c>
      <c r="B203" t="s">
        <v>447</v>
      </c>
      <c r="C203" t="s">
        <v>459</v>
      </c>
      <c r="D203" t="s">
        <v>470</v>
      </c>
      <c r="E203" t="s">
        <v>470</v>
      </c>
      <c r="I203">
        <f t="shared" si="64"/>
        <v>375</v>
      </c>
      <c r="J203">
        <f t="shared" si="60"/>
        <v>391</v>
      </c>
      <c r="K203">
        <f t="shared" si="61"/>
        <v>360</v>
      </c>
      <c r="L203">
        <f t="shared" si="62"/>
        <v>297</v>
      </c>
      <c r="M203">
        <f t="shared" si="63"/>
        <v>297</v>
      </c>
      <c r="N203" s="1">
        <f t="shared" si="65"/>
        <v>344</v>
      </c>
      <c r="O203">
        <f t="shared" si="66"/>
        <v>44.28317965096906</v>
      </c>
      <c r="P203">
        <f t="shared" si="67"/>
        <v>0.12873017340397983</v>
      </c>
    </row>
    <row r="204" spans="1:16" ht="15">
      <c r="A204" t="s">
        <v>435</v>
      </c>
      <c r="B204" t="s">
        <v>448</v>
      </c>
      <c r="C204" t="s">
        <v>460</v>
      </c>
      <c r="D204" t="s">
        <v>471</v>
      </c>
      <c r="E204" t="s">
        <v>479</v>
      </c>
      <c r="I204">
        <f t="shared" si="64"/>
        <v>391</v>
      </c>
      <c r="J204">
        <f t="shared" si="60"/>
        <v>407</v>
      </c>
      <c r="K204">
        <f t="shared" si="61"/>
        <v>375</v>
      </c>
      <c r="L204">
        <f t="shared" si="62"/>
        <v>437</v>
      </c>
      <c r="M204">
        <f t="shared" si="63"/>
        <v>453</v>
      </c>
      <c r="N204" s="1">
        <f t="shared" si="65"/>
        <v>412.6</v>
      </c>
      <c r="O204">
        <f t="shared" si="66"/>
        <v>32.16830738475371</v>
      </c>
      <c r="P204">
        <f t="shared" si="67"/>
        <v>0.07796487490245688</v>
      </c>
    </row>
    <row r="205" spans="1:16" ht="15">
      <c r="A205" t="s">
        <v>436</v>
      </c>
      <c r="B205" t="s">
        <v>449</v>
      </c>
      <c r="C205" t="s">
        <v>461</v>
      </c>
      <c r="D205" t="s">
        <v>472</v>
      </c>
      <c r="E205" t="s">
        <v>480</v>
      </c>
      <c r="I205">
        <f t="shared" si="64"/>
        <v>406</v>
      </c>
      <c r="J205">
        <f t="shared" si="60"/>
        <v>422</v>
      </c>
      <c r="K205">
        <f t="shared" si="61"/>
        <v>391</v>
      </c>
      <c r="L205">
        <f t="shared" si="62"/>
        <v>453</v>
      </c>
      <c r="M205">
        <f t="shared" si="63"/>
        <v>469</v>
      </c>
      <c r="N205" s="1">
        <f t="shared" si="65"/>
        <v>428.2</v>
      </c>
      <c r="O205">
        <f t="shared" si="66"/>
        <v>32.38363784382477</v>
      </c>
      <c r="P205">
        <f t="shared" si="67"/>
        <v>0.07562736535222973</v>
      </c>
    </row>
    <row r="206" spans="1:16" ht="15">
      <c r="A206" t="s">
        <v>437</v>
      </c>
      <c r="B206" t="s">
        <v>450</v>
      </c>
      <c r="C206" t="s">
        <v>462</v>
      </c>
      <c r="D206" t="s">
        <v>473</v>
      </c>
      <c r="E206" t="s">
        <v>481</v>
      </c>
      <c r="I206">
        <f t="shared" si="64"/>
        <v>422</v>
      </c>
      <c r="J206">
        <f t="shared" si="60"/>
        <v>438</v>
      </c>
      <c r="K206">
        <f t="shared" si="61"/>
        <v>406</v>
      </c>
      <c r="L206">
        <f t="shared" si="62"/>
        <v>469</v>
      </c>
      <c r="M206">
        <f t="shared" si="63"/>
        <v>484</v>
      </c>
      <c r="N206" s="2">
        <f t="shared" si="65"/>
        <v>443.8</v>
      </c>
      <c r="O206">
        <f t="shared" si="66"/>
        <v>32.36046971228941</v>
      </c>
      <c r="P206">
        <f t="shared" si="67"/>
        <v>0.07291678619263048</v>
      </c>
    </row>
    <row r="207" spans="1:16" ht="15">
      <c r="A207" t="s">
        <v>438</v>
      </c>
      <c r="B207" t="s">
        <v>451</v>
      </c>
      <c r="C207" t="s">
        <v>463</v>
      </c>
      <c r="D207" t="s">
        <v>474</v>
      </c>
      <c r="E207" t="s">
        <v>482</v>
      </c>
      <c r="I207">
        <f t="shared" si="64"/>
        <v>20984</v>
      </c>
      <c r="J207">
        <f t="shared" si="60"/>
        <v>20798</v>
      </c>
      <c r="K207">
        <f t="shared" si="61"/>
        <v>20718</v>
      </c>
      <c r="L207">
        <f t="shared" si="62"/>
        <v>20530</v>
      </c>
      <c r="M207">
        <f t="shared" si="63"/>
        <v>20562</v>
      </c>
      <c r="N207" s="2">
        <f t="shared" si="65"/>
        <v>20718.4</v>
      </c>
      <c r="O207">
        <f t="shared" si="66"/>
        <v>184.95621103385525</v>
      </c>
      <c r="P207">
        <f t="shared" si="67"/>
        <v>0.008927147416492356</v>
      </c>
    </row>
    <row r="208" spans="1:16" ht="15">
      <c r="A208" t="s">
        <v>439</v>
      </c>
      <c r="B208" t="s">
        <v>452</v>
      </c>
      <c r="C208" t="s">
        <v>464</v>
      </c>
      <c r="D208" t="s">
        <v>475</v>
      </c>
      <c r="E208" t="s">
        <v>483</v>
      </c>
      <c r="I208">
        <f t="shared" si="64"/>
        <v>36716</v>
      </c>
      <c r="J208">
        <f t="shared" si="60"/>
        <v>35923</v>
      </c>
      <c r="K208">
        <f t="shared" si="61"/>
        <v>35796</v>
      </c>
      <c r="L208">
        <f t="shared" si="62"/>
        <v>35780</v>
      </c>
      <c r="M208">
        <f t="shared" si="63"/>
        <v>35749</v>
      </c>
      <c r="N208" s="2">
        <f t="shared" si="65"/>
        <v>35992.8</v>
      </c>
      <c r="O208">
        <f t="shared" si="66"/>
        <v>409.67755613408946</v>
      </c>
      <c r="P208">
        <f t="shared" si="67"/>
        <v>0.011382208556547127</v>
      </c>
    </row>
    <row r="210" ht="15">
      <c r="A210" t="s">
        <v>484</v>
      </c>
    </row>
    <row r="211" spans="1:5" ht="15">
      <c r="A211" t="s">
        <v>485</v>
      </c>
      <c r="B211" t="s">
        <v>485</v>
      </c>
      <c r="C211" t="s">
        <v>485</v>
      </c>
      <c r="D211" t="s">
        <v>485</v>
      </c>
      <c r="E211" t="s">
        <v>485</v>
      </c>
    </row>
    <row r="212" spans="1:5" ht="15">
      <c r="A212" t="s">
        <v>23</v>
      </c>
      <c r="B212" t="s">
        <v>23</v>
      </c>
      <c r="C212" t="s">
        <v>23</v>
      </c>
      <c r="D212" t="s">
        <v>23</v>
      </c>
      <c r="E212" t="s">
        <v>23</v>
      </c>
    </row>
    <row r="213" spans="1:16" ht="15">
      <c r="A213" t="s">
        <v>57</v>
      </c>
      <c r="B213" t="s">
        <v>497</v>
      </c>
      <c r="C213" t="s">
        <v>57</v>
      </c>
      <c r="D213" t="s">
        <v>497</v>
      </c>
      <c r="E213" t="s">
        <v>28</v>
      </c>
      <c r="I213">
        <f>VALUE(MID(A213,FIND(" ",A213)+1,LEN(A213)-FIND(" ",A213)))</f>
        <v>16</v>
      </c>
      <c r="J213">
        <f aca="true" t="shared" si="68" ref="J213:J234">VALUE(MID(B213,FIND(" ",B213)+1,LEN(B213)-FIND(" ",B213)))</f>
        <v>31</v>
      </c>
      <c r="K213">
        <f aca="true" t="shared" si="69" ref="K213:K234">VALUE(MID(C213,FIND(" ",C213)+1,LEN(C213)-FIND(" ",C213)))</f>
        <v>16</v>
      </c>
      <c r="L213">
        <f aca="true" t="shared" si="70" ref="L213:L234">VALUE(MID(D213,FIND(" ",D213)+1,LEN(D213)-FIND(" ",D213)))</f>
        <v>31</v>
      </c>
      <c r="M213">
        <f aca="true" t="shared" si="71" ref="M213:M234">VALUE(MID(E213,FIND(" ",E213)+1,LEN(E213)-FIND(" ",E213)))</f>
        <v>15</v>
      </c>
      <c r="N213" s="1">
        <f>SUM(I213:M213)/5</f>
        <v>21.8</v>
      </c>
      <c r="O213">
        <f>_xlfn.STDEV.S(I213:M213)</f>
        <v>8.408329203831165</v>
      </c>
      <c r="P213">
        <f>O213/N213</f>
        <v>0.3857031744876681</v>
      </c>
    </row>
    <row r="214" spans="1:16" ht="15">
      <c r="A214" t="s">
        <v>136</v>
      </c>
      <c r="B214" t="s">
        <v>47</v>
      </c>
      <c r="C214" t="s">
        <v>180</v>
      </c>
      <c r="D214" t="s">
        <v>47</v>
      </c>
      <c r="E214" t="s">
        <v>33</v>
      </c>
      <c r="I214">
        <f aca="true" t="shared" si="72" ref="I214:I234">VALUE(MID(A214,FIND(" ",A214)+1,LEN(A214)-FIND(" ",A214)))</f>
        <v>31</v>
      </c>
      <c r="J214">
        <f t="shared" si="68"/>
        <v>47</v>
      </c>
      <c r="K214">
        <f t="shared" si="69"/>
        <v>32</v>
      </c>
      <c r="L214">
        <f t="shared" si="70"/>
        <v>47</v>
      </c>
      <c r="M214">
        <f t="shared" si="71"/>
        <v>46</v>
      </c>
      <c r="N214" s="1">
        <f aca="true" t="shared" si="73" ref="N214:N234">SUM(I214:M214)/5</f>
        <v>40.6</v>
      </c>
      <c r="O214">
        <f aca="true" t="shared" si="74" ref="O214:O234">_xlfn.STDEV.S(I214:M214)</f>
        <v>8.324662155306976</v>
      </c>
      <c r="P214">
        <f aca="true" t="shared" si="75" ref="P214:P234">O214/N214</f>
        <v>0.2050409397858861</v>
      </c>
    </row>
    <row r="215" spans="1:16" ht="15">
      <c r="A215" t="s">
        <v>80</v>
      </c>
      <c r="B215" t="s">
        <v>80</v>
      </c>
      <c r="C215" t="s">
        <v>508</v>
      </c>
      <c r="D215" t="s">
        <v>38</v>
      </c>
      <c r="E215" t="s">
        <v>38</v>
      </c>
      <c r="I215">
        <f t="shared" si="72"/>
        <v>63</v>
      </c>
      <c r="J215">
        <f t="shared" si="68"/>
        <v>63</v>
      </c>
      <c r="K215">
        <f t="shared" si="69"/>
        <v>47</v>
      </c>
      <c r="L215">
        <f t="shared" si="70"/>
        <v>62</v>
      </c>
      <c r="M215">
        <f t="shared" si="71"/>
        <v>62</v>
      </c>
      <c r="N215" s="1">
        <f t="shared" si="73"/>
        <v>59.4</v>
      </c>
      <c r="O215">
        <f t="shared" si="74"/>
        <v>6.949820141557635</v>
      </c>
      <c r="P215">
        <f t="shared" si="75"/>
        <v>0.11700033908346187</v>
      </c>
    </row>
    <row r="216" spans="1:16" ht="15">
      <c r="A216" t="s">
        <v>139</v>
      </c>
      <c r="B216" t="s">
        <v>139</v>
      </c>
      <c r="C216" t="s">
        <v>181</v>
      </c>
      <c r="D216" t="s">
        <v>43</v>
      </c>
      <c r="E216" t="s">
        <v>139</v>
      </c>
      <c r="I216">
        <f t="shared" si="72"/>
        <v>78</v>
      </c>
      <c r="J216">
        <f t="shared" si="68"/>
        <v>78</v>
      </c>
      <c r="K216">
        <f t="shared" si="69"/>
        <v>79</v>
      </c>
      <c r="L216">
        <f t="shared" si="70"/>
        <v>93</v>
      </c>
      <c r="M216">
        <f t="shared" si="71"/>
        <v>78</v>
      </c>
      <c r="N216" s="1">
        <f t="shared" si="73"/>
        <v>81.2</v>
      </c>
      <c r="O216">
        <f t="shared" si="74"/>
        <v>6.6105975524153635</v>
      </c>
      <c r="P216">
        <f t="shared" si="75"/>
        <v>0.08141129990659314</v>
      </c>
    </row>
    <row r="217" spans="1:16" ht="15">
      <c r="A217" t="s">
        <v>208</v>
      </c>
      <c r="B217" t="s">
        <v>194</v>
      </c>
      <c r="C217" t="s">
        <v>208</v>
      </c>
      <c r="D217" t="s">
        <v>516</v>
      </c>
      <c r="E217" t="s">
        <v>516</v>
      </c>
      <c r="I217">
        <f t="shared" si="72"/>
        <v>94</v>
      </c>
      <c r="J217">
        <f t="shared" si="68"/>
        <v>110</v>
      </c>
      <c r="K217">
        <f t="shared" si="69"/>
        <v>94</v>
      </c>
      <c r="L217">
        <f t="shared" si="70"/>
        <v>109</v>
      </c>
      <c r="M217">
        <f t="shared" si="71"/>
        <v>109</v>
      </c>
      <c r="N217" s="1">
        <f t="shared" si="73"/>
        <v>103.2</v>
      </c>
      <c r="O217">
        <f t="shared" si="74"/>
        <v>8.408329203831164</v>
      </c>
      <c r="P217">
        <f t="shared" si="75"/>
        <v>0.08147605817665857</v>
      </c>
    </row>
    <row r="218" spans="1:16" ht="15">
      <c r="A218" t="s">
        <v>143</v>
      </c>
      <c r="B218" t="s">
        <v>103</v>
      </c>
      <c r="C218" t="s">
        <v>184</v>
      </c>
      <c r="D218" t="s">
        <v>103</v>
      </c>
      <c r="E218" t="s">
        <v>103</v>
      </c>
      <c r="I218">
        <f t="shared" si="72"/>
        <v>109</v>
      </c>
      <c r="J218">
        <f t="shared" si="68"/>
        <v>125</v>
      </c>
      <c r="K218">
        <f t="shared" si="69"/>
        <v>110</v>
      </c>
      <c r="L218">
        <f t="shared" si="70"/>
        <v>125</v>
      </c>
      <c r="M218">
        <f t="shared" si="71"/>
        <v>125</v>
      </c>
      <c r="N218" s="1">
        <f t="shared" si="73"/>
        <v>118.8</v>
      </c>
      <c r="O218">
        <f t="shared" si="74"/>
        <v>8.497058314499201</v>
      </c>
      <c r="P218">
        <f t="shared" si="75"/>
        <v>0.0715240598863569</v>
      </c>
    </row>
    <row r="219" spans="1:16" ht="15">
      <c r="A219" t="s">
        <v>197</v>
      </c>
      <c r="B219" t="s">
        <v>197</v>
      </c>
      <c r="C219" t="s">
        <v>197</v>
      </c>
      <c r="D219" t="s">
        <v>517</v>
      </c>
      <c r="E219" t="s">
        <v>517</v>
      </c>
      <c r="I219">
        <f t="shared" si="72"/>
        <v>141</v>
      </c>
      <c r="J219">
        <f t="shared" si="68"/>
        <v>141</v>
      </c>
      <c r="K219">
        <f t="shared" si="69"/>
        <v>141</v>
      </c>
      <c r="L219">
        <f t="shared" si="70"/>
        <v>156</v>
      </c>
      <c r="M219">
        <f t="shared" si="71"/>
        <v>156</v>
      </c>
      <c r="N219" s="1">
        <f t="shared" si="73"/>
        <v>147</v>
      </c>
      <c r="O219">
        <f t="shared" si="74"/>
        <v>8.215838362577491</v>
      </c>
      <c r="P219">
        <f t="shared" si="75"/>
        <v>0.055890056888282254</v>
      </c>
    </row>
    <row r="220" spans="1:16" ht="15">
      <c r="A220" t="s">
        <v>148</v>
      </c>
      <c r="B220" t="s">
        <v>148</v>
      </c>
      <c r="C220" t="s">
        <v>185</v>
      </c>
      <c r="D220" t="s">
        <v>235</v>
      </c>
      <c r="E220" t="s">
        <v>529</v>
      </c>
      <c r="I220">
        <f t="shared" si="72"/>
        <v>156</v>
      </c>
      <c r="J220">
        <f t="shared" si="68"/>
        <v>156</v>
      </c>
      <c r="K220">
        <f t="shared" si="69"/>
        <v>157</v>
      </c>
      <c r="L220">
        <f t="shared" si="70"/>
        <v>172</v>
      </c>
      <c r="M220">
        <f t="shared" si="71"/>
        <v>171</v>
      </c>
      <c r="N220" s="1">
        <f t="shared" si="73"/>
        <v>162.4</v>
      </c>
      <c r="O220">
        <f t="shared" si="74"/>
        <v>8.324662155306966</v>
      </c>
      <c r="P220">
        <f t="shared" si="75"/>
        <v>0.05126023494647146</v>
      </c>
    </row>
    <row r="221" spans="1:16" ht="15">
      <c r="A221" t="s">
        <v>243</v>
      </c>
      <c r="B221" t="s">
        <v>243</v>
      </c>
      <c r="C221" t="s">
        <v>243</v>
      </c>
      <c r="D221" t="s">
        <v>286</v>
      </c>
      <c r="E221" t="s">
        <v>286</v>
      </c>
      <c r="I221">
        <f t="shared" si="72"/>
        <v>172</v>
      </c>
      <c r="J221">
        <f t="shared" si="68"/>
        <v>172</v>
      </c>
      <c r="K221">
        <f t="shared" si="69"/>
        <v>172</v>
      </c>
      <c r="L221">
        <f t="shared" si="70"/>
        <v>187</v>
      </c>
      <c r="M221">
        <f t="shared" si="71"/>
        <v>187</v>
      </c>
      <c r="N221" s="1">
        <f t="shared" si="73"/>
        <v>178</v>
      </c>
      <c r="O221">
        <f t="shared" si="74"/>
        <v>8.215838362577491</v>
      </c>
      <c r="P221">
        <f t="shared" si="75"/>
        <v>0.04615639529537916</v>
      </c>
    </row>
    <row r="222" spans="1:16" ht="15">
      <c r="A222" t="s">
        <v>486</v>
      </c>
      <c r="B222" t="s">
        <v>245</v>
      </c>
      <c r="C222" t="s">
        <v>486</v>
      </c>
      <c r="D222" t="s">
        <v>518</v>
      </c>
      <c r="E222" t="s">
        <v>245</v>
      </c>
      <c r="I222">
        <f t="shared" si="72"/>
        <v>188</v>
      </c>
      <c r="J222">
        <f t="shared" si="68"/>
        <v>203</v>
      </c>
      <c r="K222">
        <f t="shared" si="69"/>
        <v>188</v>
      </c>
      <c r="L222">
        <f t="shared" si="70"/>
        <v>328</v>
      </c>
      <c r="M222">
        <f t="shared" si="71"/>
        <v>203</v>
      </c>
      <c r="N222" s="1">
        <f t="shared" si="73"/>
        <v>222</v>
      </c>
      <c r="O222">
        <f t="shared" si="74"/>
        <v>59.728552636071804</v>
      </c>
      <c r="P222">
        <f t="shared" si="75"/>
        <v>0.26904753439671986</v>
      </c>
    </row>
    <row r="223" spans="1:16" ht="15">
      <c r="A223" t="s">
        <v>487</v>
      </c>
      <c r="B223" t="s">
        <v>487</v>
      </c>
      <c r="C223" t="s">
        <v>487</v>
      </c>
      <c r="D223" t="s">
        <v>519</v>
      </c>
      <c r="E223" t="s">
        <v>530</v>
      </c>
      <c r="I223">
        <f t="shared" si="72"/>
        <v>219</v>
      </c>
      <c r="J223">
        <f t="shared" si="68"/>
        <v>219</v>
      </c>
      <c r="K223">
        <f t="shared" si="69"/>
        <v>219</v>
      </c>
      <c r="L223">
        <f t="shared" si="70"/>
        <v>343</v>
      </c>
      <c r="M223">
        <f t="shared" si="71"/>
        <v>234</v>
      </c>
      <c r="N223" s="1">
        <f t="shared" si="73"/>
        <v>246.8</v>
      </c>
      <c r="O223">
        <f t="shared" si="74"/>
        <v>54.168256386928284</v>
      </c>
      <c r="P223">
        <f t="shared" si="75"/>
        <v>0.2194824002711843</v>
      </c>
    </row>
    <row r="224" spans="1:16" ht="15">
      <c r="A224" t="s">
        <v>257</v>
      </c>
      <c r="B224" t="s">
        <v>498</v>
      </c>
      <c r="C224" t="s">
        <v>265</v>
      </c>
      <c r="D224" t="s">
        <v>520</v>
      </c>
      <c r="E224" t="s">
        <v>531</v>
      </c>
      <c r="I224">
        <f t="shared" si="72"/>
        <v>234</v>
      </c>
      <c r="J224">
        <f t="shared" si="68"/>
        <v>344</v>
      </c>
      <c r="K224">
        <f t="shared" si="69"/>
        <v>235</v>
      </c>
      <c r="L224">
        <f t="shared" si="70"/>
        <v>359</v>
      </c>
      <c r="M224">
        <f t="shared" si="71"/>
        <v>250</v>
      </c>
      <c r="N224" s="1">
        <f t="shared" si="73"/>
        <v>284.4</v>
      </c>
      <c r="O224">
        <f t="shared" si="74"/>
        <v>61.808575456808605</v>
      </c>
      <c r="P224">
        <f t="shared" si="75"/>
        <v>0.21732973086078977</v>
      </c>
    </row>
    <row r="225" spans="1:16" ht="15">
      <c r="A225" t="s">
        <v>488</v>
      </c>
      <c r="B225" t="s">
        <v>499</v>
      </c>
      <c r="C225" t="s">
        <v>488</v>
      </c>
      <c r="D225" t="s">
        <v>499</v>
      </c>
      <c r="E225" t="s">
        <v>532</v>
      </c>
      <c r="I225">
        <f t="shared" si="72"/>
        <v>250</v>
      </c>
      <c r="J225">
        <f t="shared" si="68"/>
        <v>375</v>
      </c>
      <c r="K225">
        <f t="shared" si="69"/>
        <v>250</v>
      </c>
      <c r="L225">
        <f t="shared" si="70"/>
        <v>375</v>
      </c>
      <c r="M225">
        <f t="shared" si="71"/>
        <v>265</v>
      </c>
      <c r="N225" s="1">
        <f t="shared" si="73"/>
        <v>303</v>
      </c>
      <c r="O225">
        <f t="shared" si="74"/>
        <v>66.01136265825755</v>
      </c>
      <c r="P225">
        <f t="shared" si="75"/>
        <v>0.21785928270052</v>
      </c>
    </row>
    <row r="226" spans="1:16" ht="15">
      <c r="A226" t="s">
        <v>489</v>
      </c>
      <c r="B226" t="s">
        <v>500</v>
      </c>
      <c r="C226" t="s">
        <v>362</v>
      </c>
      <c r="D226" t="s">
        <v>521</v>
      </c>
      <c r="E226" t="s">
        <v>489</v>
      </c>
      <c r="I226">
        <f t="shared" si="72"/>
        <v>281</v>
      </c>
      <c r="J226">
        <f t="shared" si="68"/>
        <v>391</v>
      </c>
      <c r="K226">
        <f t="shared" si="69"/>
        <v>266</v>
      </c>
      <c r="L226">
        <f t="shared" si="70"/>
        <v>406</v>
      </c>
      <c r="M226">
        <f t="shared" si="71"/>
        <v>281</v>
      </c>
      <c r="N226" s="1">
        <f t="shared" si="73"/>
        <v>325</v>
      </c>
      <c r="O226">
        <f t="shared" si="74"/>
        <v>67.58328195641286</v>
      </c>
      <c r="P226">
        <f t="shared" si="75"/>
        <v>0.20794855986588573</v>
      </c>
    </row>
    <row r="227" spans="1:16" ht="15">
      <c r="A227" t="s">
        <v>490</v>
      </c>
      <c r="B227" t="s">
        <v>501</v>
      </c>
      <c r="C227" t="s">
        <v>509</v>
      </c>
      <c r="D227" t="s">
        <v>522</v>
      </c>
      <c r="E227" t="s">
        <v>533</v>
      </c>
      <c r="I227">
        <f t="shared" si="72"/>
        <v>297</v>
      </c>
      <c r="J227">
        <f t="shared" si="68"/>
        <v>406</v>
      </c>
      <c r="K227">
        <f t="shared" si="69"/>
        <v>282</v>
      </c>
      <c r="L227">
        <f t="shared" si="70"/>
        <v>422</v>
      </c>
      <c r="M227">
        <f t="shared" si="71"/>
        <v>296</v>
      </c>
      <c r="N227" s="1">
        <f t="shared" si="73"/>
        <v>340.6</v>
      </c>
      <c r="O227">
        <f t="shared" si="74"/>
        <v>67.50407395113267</v>
      </c>
      <c r="P227">
        <f t="shared" si="75"/>
        <v>0.19819164401389508</v>
      </c>
    </row>
    <row r="228" spans="1:16" ht="15">
      <c r="A228" t="s">
        <v>393</v>
      </c>
      <c r="B228" t="s">
        <v>502</v>
      </c>
      <c r="C228" t="s">
        <v>393</v>
      </c>
      <c r="D228" t="s">
        <v>523</v>
      </c>
      <c r="E228" t="s">
        <v>534</v>
      </c>
      <c r="I228">
        <f t="shared" si="72"/>
        <v>313</v>
      </c>
      <c r="J228">
        <f t="shared" si="68"/>
        <v>422</v>
      </c>
      <c r="K228">
        <f t="shared" si="69"/>
        <v>313</v>
      </c>
      <c r="L228">
        <f t="shared" si="70"/>
        <v>437</v>
      </c>
      <c r="M228">
        <f t="shared" si="71"/>
        <v>328</v>
      </c>
      <c r="N228" s="1">
        <f t="shared" si="73"/>
        <v>362.6</v>
      </c>
      <c r="O228">
        <f t="shared" si="74"/>
        <v>61.60600620069433</v>
      </c>
      <c r="P228">
        <f t="shared" si="75"/>
        <v>0.16990073414422044</v>
      </c>
    </row>
    <row r="229" spans="1:16" ht="15">
      <c r="A229" t="s">
        <v>491</v>
      </c>
      <c r="B229" t="s">
        <v>503</v>
      </c>
      <c r="C229" t="s">
        <v>510</v>
      </c>
      <c r="D229" t="s">
        <v>503</v>
      </c>
      <c r="E229" t="s">
        <v>535</v>
      </c>
      <c r="I229">
        <f t="shared" si="72"/>
        <v>328</v>
      </c>
      <c r="J229">
        <f t="shared" si="68"/>
        <v>453</v>
      </c>
      <c r="K229">
        <f t="shared" si="69"/>
        <v>329</v>
      </c>
      <c r="L229">
        <f t="shared" si="70"/>
        <v>453</v>
      </c>
      <c r="M229">
        <f t="shared" si="71"/>
        <v>468</v>
      </c>
      <c r="N229" s="1">
        <f t="shared" si="73"/>
        <v>406.2</v>
      </c>
      <c r="O229">
        <f t="shared" si="74"/>
        <v>71.19480318113122</v>
      </c>
      <c r="P229">
        <f t="shared" si="75"/>
        <v>0.17527031802346435</v>
      </c>
    </row>
    <row r="230" spans="1:16" ht="15">
      <c r="A230" t="s">
        <v>492</v>
      </c>
      <c r="B230" t="s">
        <v>473</v>
      </c>
      <c r="C230" t="s">
        <v>511</v>
      </c>
      <c r="D230" t="s">
        <v>524</v>
      </c>
      <c r="E230" t="s">
        <v>481</v>
      </c>
      <c r="I230">
        <f t="shared" si="72"/>
        <v>344</v>
      </c>
      <c r="J230">
        <f t="shared" si="68"/>
        <v>469</v>
      </c>
      <c r="K230">
        <f t="shared" si="69"/>
        <v>485</v>
      </c>
      <c r="L230">
        <f t="shared" si="70"/>
        <v>468</v>
      </c>
      <c r="M230">
        <f t="shared" si="71"/>
        <v>484</v>
      </c>
      <c r="N230" s="1">
        <f t="shared" si="73"/>
        <v>450</v>
      </c>
      <c r="O230">
        <f t="shared" si="74"/>
        <v>59.795484779371094</v>
      </c>
      <c r="P230">
        <f t="shared" si="75"/>
        <v>0.13287885506526909</v>
      </c>
    </row>
    <row r="231" spans="1:16" ht="15">
      <c r="A231" t="s">
        <v>493</v>
      </c>
      <c r="B231" t="s">
        <v>504</v>
      </c>
      <c r="C231" t="s">
        <v>512</v>
      </c>
      <c r="D231" t="s">
        <v>525</v>
      </c>
      <c r="E231" t="s">
        <v>536</v>
      </c>
      <c r="I231">
        <f t="shared" si="72"/>
        <v>359</v>
      </c>
      <c r="J231">
        <f t="shared" si="68"/>
        <v>485</v>
      </c>
      <c r="K231">
        <f t="shared" si="69"/>
        <v>500</v>
      </c>
      <c r="L231">
        <f t="shared" si="70"/>
        <v>484</v>
      </c>
      <c r="M231">
        <f t="shared" si="71"/>
        <v>515</v>
      </c>
      <c r="N231" s="1">
        <f t="shared" si="73"/>
        <v>468.6</v>
      </c>
      <c r="O231">
        <f t="shared" si="74"/>
        <v>62.56436685526346</v>
      </c>
      <c r="P231">
        <f t="shared" si="75"/>
        <v>0.13351337357077134</v>
      </c>
    </row>
    <row r="232" spans="1:16" ht="15">
      <c r="A232" t="s">
        <v>494</v>
      </c>
      <c r="B232" t="s">
        <v>505</v>
      </c>
      <c r="C232" t="s">
        <v>513</v>
      </c>
      <c r="D232" t="s">
        <v>526</v>
      </c>
      <c r="E232" t="s">
        <v>537</v>
      </c>
      <c r="I232">
        <f t="shared" si="72"/>
        <v>1000</v>
      </c>
      <c r="J232">
        <f t="shared" si="68"/>
        <v>500</v>
      </c>
      <c r="K232">
        <f t="shared" si="69"/>
        <v>532</v>
      </c>
      <c r="L232">
        <f t="shared" si="70"/>
        <v>515</v>
      </c>
      <c r="M232">
        <f t="shared" si="71"/>
        <v>531</v>
      </c>
      <c r="N232" s="2">
        <f t="shared" si="73"/>
        <v>615.6</v>
      </c>
      <c r="O232">
        <f t="shared" si="74"/>
        <v>215.28655322615947</v>
      </c>
      <c r="P232">
        <f t="shared" si="75"/>
        <v>0.3497182476058471</v>
      </c>
    </row>
    <row r="233" spans="1:16" ht="15">
      <c r="A233" t="s">
        <v>495</v>
      </c>
      <c r="B233" t="s">
        <v>506</v>
      </c>
      <c r="C233" t="s">
        <v>514</v>
      </c>
      <c r="D233" t="s">
        <v>527</v>
      </c>
      <c r="E233" t="s">
        <v>538</v>
      </c>
      <c r="I233">
        <f t="shared" si="72"/>
        <v>26765</v>
      </c>
      <c r="J233">
        <f t="shared" si="68"/>
        <v>26610</v>
      </c>
      <c r="K233">
        <f t="shared" si="69"/>
        <v>25484</v>
      </c>
      <c r="L233">
        <f t="shared" si="70"/>
        <v>25506</v>
      </c>
      <c r="M233">
        <f t="shared" si="71"/>
        <v>25751</v>
      </c>
      <c r="N233" s="2">
        <f t="shared" si="73"/>
        <v>26023.2</v>
      </c>
      <c r="O233">
        <f t="shared" si="74"/>
        <v>617.8443978867172</v>
      </c>
      <c r="P233">
        <f t="shared" si="75"/>
        <v>0.02374206084903921</v>
      </c>
    </row>
    <row r="234" spans="1:16" ht="15">
      <c r="A234" t="s">
        <v>496</v>
      </c>
      <c r="B234" t="s">
        <v>507</v>
      </c>
      <c r="C234" t="s">
        <v>515</v>
      </c>
      <c r="D234" t="s">
        <v>528</v>
      </c>
      <c r="E234" t="s">
        <v>539</v>
      </c>
      <c r="I234">
        <f t="shared" si="72"/>
        <v>43155</v>
      </c>
      <c r="J234">
        <f t="shared" si="68"/>
        <v>43847</v>
      </c>
      <c r="K234">
        <f t="shared" si="69"/>
        <v>42298</v>
      </c>
      <c r="L234">
        <f t="shared" si="70"/>
        <v>43068</v>
      </c>
      <c r="M234">
        <f t="shared" si="71"/>
        <v>42610</v>
      </c>
      <c r="N234" s="2">
        <f t="shared" si="73"/>
        <v>42995.6</v>
      </c>
      <c r="O234">
        <f t="shared" si="74"/>
        <v>589.6747408529553</v>
      </c>
      <c r="P234">
        <f t="shared" si="75"/>
        <v>0.013714769438104256</v>
      </c>
    </row>
    <row r="236" ht="15">
      <c r="A236" t="s">
        <v>540</v>
      </c>
    </row>
    <row r="237" spans="1:5" ht="15">
      <c r="A237" t="s">
        <v>541</v>
      </c>
      <c r="B237" t="s">
        <v>541</v>
      </c>
      <c r="C237" t="s">
        <v>541</v>
      </c>
      <c r="D237" t="s">
        <v>541</v>
      </c>
      <c r="E237" t="s">
        <v>541</v>
      </c>
    </row>
    <row r="238" spans="1:5" ht="15">
      <c r="A238" t="s">
        <v>23</v>
      </c>
      <c r="B238" t="s">
        <v>23</v>
      </c>
      <c r="C238" t="s">
        <v>23</v>
      </c>
      <c r="D238" t="s">
        <v>23</v>
      </c>
      <c r="E238" t="s">
        <v>23</v>
      </c>
    </row>
    <row r="239" spans="1:16" ht="15">
      <c r="A239" t="s">
        <v>542</v>
      </c>
      <c r="B239" t="s">
        <v>557</v>
      </c>
      <c r="C239" t="s">
        <v>573</v>
      </c>
      <c r="D239" t="s">
        <v>573</v>
      </c>
      <c r="E239" t="s">
        <v>573</v>
      </c>
      <c r="I239">
        <f>VALUE(MID(A239,FIND(" ",A239)+1,LEN(A239)-FIND(" ",A239)))</f>
        <v>16</v>
      </c>
      <c r="J239">
        <f aca="true" t="shared" si="76" ref="J239:J260">VALUE(MID(B239,FIND(" ",B239)+1,LEN(B239)-FIND(" ",B239)))</f>
        <v>31</v>
      </c>
      <c r="K239">
        <f aca="true" t="shared" si="77" ref="K239:K260">VALUE(MID(C239,FIND(" ",C239)+1,LEN(C239)-FIND(" ",C239)))</f>
        <v>32</v>
      </c>
      <c r="L239">
        <f aca="true" t="shared" si="78" ref="L239:L260">VALUE(MID(D239,FIND(" ",D239)+1,LEN(D239)-FIND(" ",D239)))</f>
        <v>32</v>
      </c>
      <c r="M239">
        <f aca="true" t="shared" si="79" ref="M239:M260">VALUE(MID(E239,FIND(" ",E239)+1,LEN(E239)-FIND(" ",E239)))</f>
        <v>32</v>
      </c>
      <c r="N239" s="1">
        <f>SUM(I239:M239)/5</f>
        <v>28.6</v>
      </c>
      <c r="O239">
        <f>_xlfn.STDEV.S(I239:M239)</f>
        <v>7.056911505750937</v>
      </c>
      <c r="P239">
        <f>O239/N239</f>
        <v>0.24674515754373902</v>
      </c>
    </row>
    <row r="240" spans="1:16" ht="15">
      <c r="A240" t="s">
        <v>543</v>
      </c>
      <c r="B240" t="s">
        <v>48</v>
      </c>
      <c r="C240" t="s">
        <v>48</v>
      </c>
      <c r="D240" t="s">
        <v>48</v>
      </c>
      <c r="E240" t="s">
        <v>48</v>
      </c>
      <c r="I240">
        <f aca="true" t="shared" si="80" ref="I240:I260">VALUE(MID(A240,FIND(" ",A240)+1,LEN(A240)-FIND(" ",A240)))</f>
        <v>32</v>
      </c>
      <c r="J240">
        <f t="shared" si="76"/>
        <v>47</v>
      </c>
      <c r="K240">
        <f t="shared" si="77"/>
        <v>47</v>
      </c>
      <c r="L240">
        <f t="shared" si="78"/>
        <v>47</v>
      </c>
      <c r="M240">
        <f t="shared" si="79"/>
        <v>47</v>
      </c>
      <c r="N240" s="1">
        <f aca="true" t="shared" si="81" ref="N240:N260">SUM(I240:M240)/5</f>
        <v>44</v>
      </c>
      <c r="O240">
        <f aca="true" t="shared" si="82" ref="O240:O260">_xlfn.STDEV.S(I240:M240)</f>
        <v>6.708203932499369</v>
      </c>
      <c r="P240">
        <f aca="true" t="shared" si="83" ref="P240:P260">O240/N240</f>
        <v>0.15245918028407657</v>
      </c>
    </row>
    <row r="241" spans="1:16" ht="15">
      <c r="A241" t="s">
        <v>94</v>
      </c>
      <c r="B241" t="s">
        <v>130</v>
      </c>
      <c r="C241" t="s">
        <v>574</v>
      </c>
      <c r="D241" t="s">
        <v>94</v>
      </c>
      <c r="E241" t="s">
        <v>130</v>
      </c>
      <c r="I241">
        <f t="shared" si="80"/>
        <v>63</v>
      </c>
      <c r="J241">
        <f t="shared" si="76"/>
        <v>78</v>
      </c>
      <c r="K241">
        <f t="shared" si="77"/>
        <v>79</v>
      </c>
      <c r="L241">
        <f t="shared" si="78"/>
        <v>63</v>
      </c>
      <c r="M241">
        <f t="shared" si="79"/>
        <v>78</v>
      </c>
      <c r="N241" s="1">
        <f t="shared" si="81"/>
        <v>72.2</v>
      </c>
      <c r="O241">
        <f t="shared" si="82"/>
        <v>8.408329203831153</v>
      </c>
      <c r="P241">
        <f t="shared" si="83"/>
        <v>0.11645885323865862</v>
      </c>
    </row>
    <row r="242" spans="1:16" ht="15">
      <c r="A242" t="s">
        <v>182</v>
      </c>
      <c r="B242" t="s">
        <v>558</v>
      </c>
      <c r="C242" t="s">
        <v>558</v>
      </c>
      <c r="D242" t="s">
        <v>558</v>
      </c>
      <c r="E242" t="s">
        <v>558</v>
      </c>
      <c r="I242">
        <f t="shared" si="80"/>
        <v>79</v>
      </c>
      <c r="J242">
        <f t="shared" si="76"/>
        <v>94</v>
      </c>
      <c r="K242">
        <f t="shared" si="77"/>
        <v>94</v>
      </c>
      <c r="L242">
        <f t="shared" si="78"/>
        <v>94</v>
      </c>
      <c r="M242">
        <f t="shared" si="79"/>
        <v>94</v>
      </c>
      <c r="N242" s="1">
        <f t="shared" si="81"/>
        <v>91</v>
      </c>
      <c r="O242">
        <f t="shared" si="82"/>
        <v>6.708203932499369</v>
      </c>
      <c r="P242">
        <f t="shared" si="83"/>
        <v>0.0737165267307623</v>
      </c>
    </row>
    <row r="243" spans="1:16" ht="15">
      <c r="A243" t="s">
        <v>209</v>
      </c>
      <c r="B243" t="s">
        <v>195</v>
      </c>
      <c r="C243" t="s">
        <v>575</v>
      </c>
      <c r="D243" t="s">
        <v>209</v>
      </c>
      <c r="E243" t="s">
        <v>195</v>
      </c>
      <c r="I243">
        <f t="shared" si="80"/>
        <v>110</v>
      </c>
      <c r="J243">
        <f t="shared" si="76"/>
        <v>125</v>
      </c>
      <c r="K243">
        <f t="shared" si="77"/>
        <v>204</v>
      </c>
      <c r="L243">
        <f t="shared" si="78"/>
        <v>110</v>
      </c>
      <c r="M243">
        <f t="shared" si="79"/>
        <v>125</v>
      </c>
      <c r="N243" s="1">
        <f t="shared" si="81"/>
        <v>134.8</v>
      </c>
      <c r="O243">
        <f t="shared" si="82"/>
        <v>39.404314484584056</v>
      </c>
      <c r="P243">
        <f t="shared" si="83"/>
        <v>0.292316873031039</v>
      </c>
    </row>
    <row r="244" spans="1:16" ht="15">
      <c r="A244" t="s">
        <v>250</v>
      </c>
      <c r="B244" t="s">
        <v>260</v>
      </c>
      <c r="C244" t="s">
        <v>576</v>
      </c>
      <c r="D244" t="s">
        <v>260</v>
      </c>
      <c r="E244" t="s">
        <v>260</v>
      </c>
      <c r="I244">
        <f t="shared" si="80"/>
        <v>125</v>
      </c>
      <c r="J244">
        <f t="shared" si="76"/>
        <v>141</v>
      </c>
      <c r="K244">
        <f t="shared" si="77"/>
        <v>219</v>
      </c>
      <c r="L244">
        <f t="shared" si="78"/>
        <v>141</v>
      </c>
      <c r="M244">
        <f t="shared" si="79"/>
        <v>141</v>
      </c>
      <c r="N244" s="1">
        <f t="shared" si="81"/>
        <v>153.4</v>
      </c>
      <c r="O244">
        <f t="shared" si="82"/>
        <v>37.320235797754535</v>
      </c>
      <c r="P244">
        <f t="shared" si="83"/>
        <v>0.24328706517441026</v>
      </c>
    </row>
    <row r="245" spans="1:16" ht="15">
      <c r="A245" t="s">
        <v>358</v>
      </c>
      <c r="B245" t="s">
        <v>559</v>
      </c>
      <c r="C245" t="s">
        <v>577</v>
      </c>
      <c r="D245" t="s">
        <v>592</v>
      </c>
      <c r="E245" t="s">
        <v>607</v>
      </c>
      <c r="I245">
        <f t="shared" si="80"/>
        <v>141</v>
      </c>
      <c r="J245">
        <f t="shared" si="76"/>
        <v>156</v>
      </c>
      <c r="K245">
        <f t="shared" si="77"/>
        <v>235</v>
      </c>
      <c r="L245">
        <f t="shared" si="78"/>
        <v>157</v>
      </c>
      <c r="M245">
        <f t="shared" si="79"/>
        <v>282</v>
      </c>
      <c r="N245" s="1">
        <f t="shared" si="81"/>
        <v>194.2</v>
      </c>
      <c r="O245">
        <f t="shared" si="82"/>
        <v>61.332699272084845</v>
      </c>
      <c r="P245">
        <f t="shared" si="83"/>
        <v>0.31582234434647194</v>
      </c>
    </row>
    <row r="246" spans="1:16" ht="15">
      <c r="A246" t="s">
        <v>386</v>
      </c>
      <c r="B246" t="s">
        <v>560</v>
      </c>
      <c r="C246" t="s">
        <v>578</v>
      </c>
      <c r="D246" t="s">
        <v>560</v>
      </c>
      <c r="E246" t="s">
        <v>608</v>
      </c>
      <c r="I246">
        <f t="shared" si="80"/>
        <v>172</v>
      </c>
      <c r="J246">
        <f t="shared" si="76"/>
        <v>188</v>
      </c>
      <c r="K246">
        <f t="shared" si="77"/>
        <v>266</v>
      </c>
      <c r="L246">
        <f t="shared" si="78"/>
        <v>188</v>
      </c>
      <c r="M246">
        <f t="shared" si="79"/>
        <v>313</v>
      </c>
      <c r="N246" s="1">
        <f t="shared" si="81"/>
        <v>225.4</v>
      </c>
      <c r="O246">
        <f t="shared" si="82"/>
        <v>61.178427570508894</v>
      </c>
      <c r="P246">
        <f t="shared" si="83"/>
        <v>0.2714215952551415</v>
      </c>
    </row>
    <row r="247" spans="1:16" ht="15">
      <c r="A247" t="s">
        <v>544</v>
      </c>
      <c r="B247" t="s">
        <v>442</v>
      </c>
      <c r="C247" t="s">
        <v>579</v>
      </c>
      <c r="D247" t="s">
        <v>593</v>
      </c>
      <c r="E247" t="s">
        <v>609</v>
      </c>
      <c r="I247">
        <f t="shared" si="80"/>
        <v>188</v>
      </c>
      <c r="J247">
        <f t="shared" si="76"/>
        <v>297</v>
      </c>
      <c r="K247">
        <f t="shared" si="77"/>
        <v>282</v>
      </c>
      <c r="L247">
        <f t="shared" si="78"/>
        <v>204</v>
      </c>
      <c r="M247">
        <f t="shared" si="79"/>
        <v>328</v>
      </c>
      <c r="N247" s="1">
        <f t="shared" si="81"/>
        <v>259.8</v>
      </c>
      <c r="O247">
        <f t="shared" si="82"/>
        <v>60.82104898799425</v>
      </c>
      <c r="P247">
        <f t="shared" si="83"/>
        <v>0.23410719394916957</v>
      </c>
    </row>
    <row r="248" spans="1:16" ht="15">
      <c r="A248" t="s">
        <v>487</v>
      </c>
      <c r="B248" t="s">
        <v>561</v>
      </c>
      <c r="C248" t="s">
        <v>580</v>
      </c>
      <c r="D248" t="s">
        <v>594</v>
      </c>
      <c r="E248" t="s">
        <v>610</v>
      </c>
      <c r="I248">
        <f t="shared" si="80"/>
        <v>219</v>
      </c>
      <c r="J248">
        <f t="shared" si="76"/>
        <v>328</v>
      </c>
      <c r="K248">
        <f t="shared" si="77"/>
        <v>297</v>
      </c>
      <c r="L248">
        <f t="shared" si="78"/>
        <v>235</v>
      </c>
      <c r="M248">
        <f t="shared" si="79"/>
        <v>344</v>
      </c>
      <c r="N248" s="1">
        <f t="shared" si="81"/>
        <v>284.6</v>
      </c>
      <c r="O248">
        <f t="shared" si="82"/>
        <v>55.51846539665882</v>
      </c>
      <c r="P248">
        <f t="shared" si="83"/>
        <v>0.19507542303815464</v>
      </c>
    </row>
    <row r="249" spans="1:16" ht="15">
      <c r="A249" t="s">
        <v>545</v>
      </c>
      <c r="B249" t="s">
        <v>562</v>
      </c>
      <c r="C249" t="s">
        <v>581</v>
      </c>
      <c r="D249" t="s">
        <v>595</v>
      </c>
      <c r="E249" t="s">
        <v>611</v>
      </c>
      <c r="I249">
        <f t="shared" si="80"/>
        <v>360</v>
      </c>
      <c r="J249">
        <f t="shared" si="76"/>
        <v>344</v>
      </c>
      <c r="K249">
        <f t="shared" si="77"/>
        <v>329</v>
      </c>
      <c r="L249">
        <f t="shared" si="78"/>
        <v>250</v>
      </c>
      <c r="M249">
        <f t="shared" si="79"/>
        <v>375</v>
      </c>
      <c r="N249" s="1">
        <f t="shared" si="81"/>
        <v>331.6</v>
      </c>
      <c r="O249">
        <f t="shared" si="82"/>
        <v>48.75756351582786</v>
      </c>
      <c r="P249">
        <f t="shared" si="83"/>
        <v>0.14703728442650138</v>
      </c>
    </row>
    <row r="250" spans="1:16" ht="15">
      <c r="A250" t="s">
        <v>546</v>
      </c>
      <c r="B250" t="s">
        <v>563</v>
      </c>
      <c r="C250" t="s">
        <v>582</v>
      </c>
      <c r="D250" t="s">
        <v>596</v>
      </c>
      <c r="E250" t="s">
        <v>612</v>
      </c>
      <c r="I250">
        <f t="shared" si="80"/>
        <v>375</v>
      </c>
      <c r="J250">
        <f t="shared" si="76"/>
        <v>359</v>
      </c>
      <c r="K250">
        <f t="shared" si="77"/>
        <v>344</v>
      </c>
      <c r="L250">
        <f t="shared" si="78"/>
        <v>266</v>
      </c>
      <c r="M250">
        <f t="shared" si="79"/>
        <v>391</v>
      </c>
      <c r="N250" s="1">
        <f t="shared" si="81"/>
        <v>347</v>
      </c>
      <c r="O250">
        <f t="shared" si="82"/>
        <v>48.56439024635232</v>
      </c>
      <c r="P250">
        <f t="shared" si="83"/>
        <v>0.13995501511917094</v>
      </c>
    </row>
    <row r="251" spans="1:16" ht="15">
      <c r="A251" t="s">
        <v>547</v>
      </c>
      <c r="B251" t="s">
        <v>564</v>
      </c>
      <c r="C251" t="s">
        <v>583</v>
      </c>
      <c r="D251" t="s">
        <v>597</v>
      </c>
      <c r="E251" t="s">
        <v>547</v>
      </c>
      <c r="I251">
        <f t="shared" si="80"/>
        <v>407</v>
      </c>
      <c r="J251">
        <f t="shared" si="76"/>
        <v>391</v>
      </c>
      <c r="K251">
        <f t="shared" si="77"/>
        <v>375</v>
      </c>
      <c r="L251">
        <f t="shared" si="78"/>
        <v>297</v>
      </c>
      <c r="M251">
        <f t="shared" si="79"/>
        <v>407</v>
      </c>
      <c r="N251" s="1">
        <f t="shared" si="81"/>
        <v>375.4</v>
      </c>
      <c r="O251">
        <f t="shared" si="82"/>
        <v>45.79082877607686</v>
      </c>
      <c r="P251">
        <f t="shared" si="83"/>
        <v>0.12197876605241571</v>
      </c>
    </row>
    <row r="252" spans="1:16" ht="15">
      <c r="A252" t="s">
        <v>548</v>
      </c>
      <c r="B252" t="s">
        <v>565</v>
      </c>
      <c r="C252" t="s">
        <v>584</v>
      </c>
      <c r="D252" t="s">
        <v>598</v>
      </c>
      <c r="E252" t="s">
        <v>613</v>
      </c>
      <c r="I252">
        <f t="shared" si="80"/>
        <v>422</v>
      </c>
      <c r="J252">
        <f t="shared" si="76"/>
        <v>406</v>
      </c>
      <c r="K252">
        <f t="shared" si="77"/>
        <v>391</v>
      </c>
      <c r="L252">
        <f t="shared" si="78"/>
        <v>454</v>
      </c>
      <c r="M252">
        <f t="shared" si="79"/>
        <v>438</v>
      </c>
      <c r="N252" s="1">
        <f t="shared" si="81"/>
        <v>422.2</v>
      </c>
      <c r="O252">
        <f t="shared" si="82"/>
        <v>24.983994876720576</v>
      </c>
      <c r="P252">
        <f t="shared" si="83"/>
        <v>0.05917573395717806</v>
      </c>
    </row>
    <row r="253" spans="1:16" ht="15">
      <c r="A253" t="s">
        <v>549</v>
      </c>
      <c r="B253" t="s">
        <v>566</v>
      </c>
      <c r="C253" t="s">
        <v>585</v>
      </c>
      <c r="D253" t="s">
        <v>599</v>
      </c>
      <c r="E253" t="s">
        <v>614</v>
      </c>
      <c r="I253">
        <f t="shared" si="80"/>
        <v>438</v>
      </c>
      <c r="J253">
        <f t="shared" si="76"/>
        <v>422</v>
      </c>
      <c r="K253">
        <f t="shared" si="77"/>
        <v>407</v>
      </c>
      <c r="L253">
        <f t="shared" si="78"/>
        <v>469</v>
      </c>
      <c r="M253">
        <f t="shared" si="79"/>
        <v>453</v>
      </c>
      <c r="N253" s="1">
        <f t="shared" si="81"/>
        <v>437.8</v>
      </c>
      <c r="O253">
        <f t="shared" si="82"/>
        <v>24.509181952892675</v>
      </c>
      <c r="P253">
        <f t="shared" si="83"/>
        <v>0.05598259925283845</v>
      </c>
    </row>
    <row r="254" spans="1:16" ht="15">
      <c r="A254" t="s">
        <v>550</v>
      </c>
      <c r="B254" t="s">
        <v>567</v>
      </c>
      <c r="C254" t="s">
        <v>586</v>
      </c>
      <c r="D254" t="s">
        <v>600</v>
      </c>
      <c r="E254" t="s">
        <v>615</v>
      </c>
      <c r="I254">
        <f t="shared" si="80"/>
        <v>454</v>
      </c>
      <c r="J254">
        <f t="shared" si="76"/>
        <v>438</v>
      </c>
      <c r="K254">
        <f t="shared" si="77"/>
        <v>422</v>
      </c>
      <c r="L254">
        <f t="shared" si="78"/>
        <v>485</v>
      </c>
      <c r="M254">
        <f t="shared" si="79"/>
        <v>469</v>
      </c>
      <c r="N254" s="1">
        <f t="shared" si="81"/>
        <v>453.6</v>
      </c>
      <c r="O254">
        <f t="shared" si="82"/>
        <v>24.825390228554316</v>
      </c>
      <c r="P254">
        <f t="shared" si="83"/>
        <v>0.054729696271063305</v>
      </c>
    </row>
    <row r="255" spans="1:16" ht="15">
      <c r="A255" t="s">
        <v>551</v>
      </c>
      <c r="B255" t="s">
        <v>551</v>
      </c>
      <c r="C255" t="s">
        <v>587</v>
      </c>
      <c r="D255" t="s">
        <v>601</v>
      </c>
      <c r="E255" t="s">
        <v>601</v>
      </c>
      <c r="I255">
        <f t="shared" si="80"/>
        <v>469</v>
      </c>
      <c r="J255">
        <f t="shared" si="76"/>
        <v>469</v>
      </c>
      <c r="K255">
        <f t="shared" si="77"/>
        <v>454</v>
      </c>
      <c r="L255">
        <f t="shared" si="78"/>
        <v>500</v>
      </c>
      <c r="M255">
        <f t="shared" si="79"/>
        <v>500</v>
      </c>
      <c r="N255" s="1">
        <f t="shared" si="81"/>
        <v>478.4</v>
      </c>
      <c r="O255">
        <f t="shared" si="82"/>
        <v>20.647033685253675</v>
      </c>
      <c r="P255">
        <f t="shared" si="83"/>
        <v>0.043158515228373065</v>
      </c>
    </row>
    <row r="256" spans="1:16" ht="15">
      <c r="A256" t="s">
        <v>552</v>
      </c>
      <c r="B256" t="s">
        <v>568</v>
      </c>
      <c r="C256" t="s">
        <v>588</v>
      </c>
      <c r="D256" t="s">
        <v>602</v>
      </c>
      <c r="E256" t="s">
        <v>602</v>
      </c>
      <c r="I256">
        <f t="shared" si="80"/>
        <v>500</v>
      </c>
      <c r="J256">
        <f t="shared" si="76"/>
        <v>484</v>
      </c>
      <c r="K256">
        <f t="shared" si="77"/>
        <v>469</v>
      </c>
      <c r="L256">
        <f t="shared" si="78"/>
        <v>516</v>
      </c>
      <c r="M256">
        <f t="shared" si="79"/>
        <v>516</v>
      </c>
      <c r="N256" s="1">
        <f t="shared" si="81"/>
        <v>497</v>
      </c>
      <c r="O256">
        <f t="shared" si="82"/>
        <v>20.518284528683193</v>
      </c>
      <c r="P256">
        <f t="shared" si="83"/>
        <v>0.041284274705599984</v>
      </c>
    </row>
    <row r="257" spans="1:16" ht="15">
      <c r="A257" t="s">
        <v>553</v>
      </c>
      <c r="B257" t="s">
        <v>569</v>
      </c>
      <c r="C257" t="s">
        <v>569</v>
      </c>
      <c r="D257" t="s">
        <v>603</v>
      </c>
      <c r="E257" t="s">
        <v>603</v>
      </c>
      <c r="I257">
        <f t="shared" si="80"/>
        <v>516</v>
      </c>
      <c r="J257">
        <f t="shared" si="76"/>
        <v>500</v>
      </c>
      <c r="K257">
        <f t="shared" si="77"/>
        <v>500</v>
      </c>
      <c r="L257">
        <f t="shared" si="78"/>
        <v>547</v>
      </c>
      <c r="M257">
        <f t="shared" si="79"/>
        <v>547</v>
      </c>
      <c r="N257" s="1">
        <f t="shared" si="81"/>
        <v>522</v>
      </c>
      <c r="O257">
        <f t="shared" si="82"/>
        <v>23.73815494093844</v>
      </c>
      <c r="P257">
        <f t="shared" si="83"/>
        <v>0.04547539260716176</v>
      </c>
    </row>
    <row r="258" spans="1:16" ht="15">
      <c r="A258" t="s">
        <v>554</v>
      </c>
      <c r="B258" t="s">
        <v>570</v>
      </c>
      <c r="C258" t="s">
        <v>589</v>
      </c>
      <c r="D258" t="s">
        <v>604</v>
      </c>
      <c r="E258" t="s">
        <v>604</v>
      </c>
      <c r="I258">
        <f t="shared" si="80"/>
        <v>547</v>
      </c>
      <c r="J258">
        <f t="shared" si="76"/>
        <v>531</v>
      </c>
      <c r="K258">
        <f t="shared" si="77"/>
        <v>516</v>
      </c>
      <c r="L258">
        <f t="shared" si="78"/>
        <v>563</v>
      </c>
      <c r="M258">
        <f t="shared" si="79"/>
        <v>563</v>
      </c>
      <c r="N258" s="2">
        <f t="shared" si="81"/>
        <v>544</v>
      </c>
      <c r="O258">
        <f t="shared" si="82"/>
        <v>20.518284528683193</v>
      </c>
      <c r="P258">
        <f t="shared" si="83"/>
        <v>0.03771743479537352</v>
      </c>
    </row>
    <row r="259" spans="1:16" ht="15">
      <c r="A259" t="s">
        <v>555</v>
      </c>
      <c r="B259" t="s">
        <v>571</v>
      </c>
      <c r="C259" t="s">
        <v>590</v>
      </c>
      <c r="D259" t="s">
        <v>605</v>
      </c>
      <c r="E259" t="s">
        <v>616</v>
      </c>
      <c r="I259">
        <f t="shared" si="80"/>
        <v>31706</v>
      </c>
      <c r="J259">
        <f t="shared" si="76"/>
        <v>31999</v>
      </c>
      <c r="K259">
        <f t="shared" si="77"/>
        <v>31876</v>
      </c>
      <c r="L259">
        <f t="shared" si="78"/>
        <v>32018</v>
      </c>
      <c r="M259">
        <f t="shared" si="79"/>
        <v>31624</v>
      </c>
      <c r="N259" s="2">
        <f t="shared" si="81"/>
        <v>31844.6</v>
      </c>
      <c r="O259">
        <f t="shared" si="82"/>
        <v>175.1907531806402</v>
      </c>
      <c r="P259">
        <f t="shared" si="83"/>
        <v>0.005501427343431546</v>
      </c>
    </row>
    <row r="260" spans="1:16" ht="15">
      <c r="A260" t="s">
        <v>556</v>
      </c>
      <c r="B260" t="s">
        <v>572</v>
      </c>
      <c r="C260" t="s">
        <v>591</v>
      </c>
      <c r="D260" t="s">
        <v>606</v>
      </c>
      <c r="E260" t="s">
        <v>617</v>
      </c>
      <c r="I260">
        <f t="shared" si="80"/>
        <v>50393</v>
      </c>
      <c r="J260">
        <f t="shared" si="76"/>
        <v>50719</v>
      </c>
      <c r="K260">
        <f t="shared" si="77"/>
        <v>51173</v>
      </c>
      <c r="L260">
        <f t="shared" si="78"/>
        <v>51720</v>
      </c>
      <c r="M260">
        <f t="shared" si="79"/>
        <v>50280</v>
      </c>
      <c r="N260" s="2">
        <f t="shared" si="81"/>
        <v>50857</v>
      </c>
      <c r="O260">
        <f t="shared" si="82"/>
        <v>594.1157294669111</v>
      </c>
      <c r="P260">
        <f t="shared" si="83"/>
        <v>0.011682083675146216</v>
      </c>
    </row>
  </sheetData>
  <sheetProtection/>
  <printOptions/>
  <pageMargins left="0.7" right="0.7" top="0.75" bottom="0.75" header="0.3" footer="0.3"/>
  <pageSetup orientation="portrait" paperSize="9" r:id="rId1"/>
  <ignoredErrors>
    <ignoredError sqref="T4:U4 S5:U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2"/>
  <sheetViews>
    <sheetView zoomScale="80" zoomScaleNormal="80" zoomScalePageLayoutView="0" workbookViewId="0" topLeftCell="A1">
      <selection activeCell="AE8" sqref="AE8"/>
    </sheetView>
  </sheetViews>
  <sheetFormatPr defaultColWidth="11.421875" defaultRowHeight="15"/>
  <sheetData>
    <row r="1" s="3" customFormat="1" ht="15">
      <c r="A1" s="3" t="s">
        <v>1478</v>
      </c>
    </row>
    <row r="2" spans="1:24" ht="15">
      <c r="A2" t="s">
        <v>642</v>
      </c>
      <c r="R2" t="s">
        <v>1379</v>
      </c>
      <c r="X2" t="s">
        <v>1414</v>
      </c>
    </row>
    <row r="3" spans="18:26" ht="15">
      <c r="R3" t="s">
        <v>1380</v>
      </c>
      <c r="S3" t="s">
        <v>1381</v>
      </c>
      <c r="T3" t="s">
        <v>1382</v>
      </c>
      <c r="U3" t="s">
        <v>1383</v>
      </c>
      <c r="X3" s="3" t="s">
        <v>1380</v>
      </c>
      <c r="Y3" s="3" t="s">
        <v>642</v>
      </c>
      <c r="Z3" s="3" t="s">
        <v>1473</v>
      </c>
    </row>
    <row r="4" spans="1:29" ht="15">
      <c r="A4" t="s">
        <v>641</v>
      </c>
      <c r="R4">
        <v>100</v>
      </c>
      <c r="S4">
        <f>N26</f>
        <v>140.8</v>
      </c>
      <c r="T4">
        <f>N27-N26</f>
        <v>0</v>
      </c>
      <c r="U4" s="5">
        <f>N28-N27</f>
        <v>2012.8</v>
      </c>
      <c r="V4" s="5" t="s">
        <v>1403</v>
      </c>
      <c r="X4" s="3">
        <v>100</v>
      </c>
      <c r="Y4" s="3">
        <f>(U4+T4+S4)/1000</f>
        <v>2.1536</v>
      </c>
      <c r="Z4" s="3">
        <v>4.240399999999999</v>
      </c>
      <c r="AB4">
        <f>100*Z4/Y4</f>
        <v>196.8982169390787</v>
      </c>
      <c r="AC4">
        <f>Y4*100/Z4</f>
        <v>50.78766154136403</v>
      </c>
    </row>
    <row r="5" spans="1:26" ht="15">
      <c r="A5" t="s">
        <v>618</v>
      </c>
      <c r="B5" t="s">
        <v>618</v>
      </c>
      <c r="C5" t="s">
        <v>618</v>
      </c>
      <c r="D5" t="s">
        <v>618</v>
      </c>
      <c r="E5" t="s">
        <v>618</v>
      </c>
      <c r="R5">
        <v>150</v>
      </c>
      <c r="S5">
        <f>N52</f>
        <v>112.6</v>
      </c>
      <c r="T5">
        <f>N53-N52</f>
        <v>0</v>
      </c>
      <c r="U5">
        <f>N54-N53</f>
        <v>3006.2000000000003</v>
      </c>
      <c r="X5" s="3">
        <v>150</v>
      </c>
      <c r="Y5" s="3">
        <f aca="true" t="shared" si="0" ref="Y5:Y12">(U5+T5+S5)/1000</f>
        <v>3.1188000000000002</v>
      </c>
      <c r="Z5" s="3">
        <v>7.0876</v>
      </c>
    </row>
    <row r="6" spans="1:26" ht="15">
      <c r="A6" t="s">
        <v>23</v>
      </c>
      <c r="B6" t="s">
        <v>23</v>
      </c>
      <c r="C6" t="s">
        <v>23</v>
      </c>
      <c r="D6" t="s">
        <v>23</v>
      </c>
      <c r="E6" t="s">
        <v>23</v>
      </c>
      <c r="N6" s="1" t="s">
        <v>1376</v>
      </c>
      <c r="O6" t="s">
        <v>1377</v>
      </c>
      <c r="P6" t="s">
        <v>1378</v>
      </c>
      <c r="R6">
        <v>200</v>
      </c>
      <c r="S6">
        <f>N78</f>
        <v>168.8</v>
      </c>
      <c r="T6">
        <f>N79-N78</f>
        <v>3.1999999999999886</v>
      </c>
      <c r="U6">
        <f>N80-N79</f>
        <v>4040</v>
      </c>
      <c r="X6" s="3">
        <v>200</v>
      </c>
      <c r="Y6" s="3">
        <f t="shared" si="0"/>
        <v>4.212</v>
      </c>
      <c r="Z6" s="3">
        <v>10.6342</v>
      </c>
    </row>
    <row r="7" spans="1:26" ht="15">
      <c r="A7" t="s">
        <v>619</v>
      </c>
      <c r="B7" t="s">
        <v>24</v>
      </c>
      <c r="C7" t="s">
        <v>24</v>
      </c>
      <c r="D7" t="s">
        <v>24</v>
      </c>
      <c r="E7" t="s">
        <v>24</v>
      </c>
      <c r="I7">
        <f>VALUE(MID(A7,FIND(" ",A7)+1,LEN(A7)-FIND(" ",A7)))</f>
        <v>31</v>
      </c>
      <c r="J7">
        <f>VALUE(MID(B7,FIND(" ",B7)+1,LEN(B7)-FIND(" ",B7)))</f>
        <v>0</v>
      </c>
      <c r="K7">
        <f>VALUE(MID(C7,FIND(" ",C7)+1,LEN(C7)-FIND(" ",C7)))</f>
        <v>0</v>
      </c>
      <c r="L7">
        <f>VALUE(MID(D7,FIND(" ",D7)+1,LEN(D7)-FIND(" ",D7)))</f>
        <v>0</v>
      </c>
      <c r="M7">
        <f>VALUE(MID(E7,FIND(" ",E7)+1,LEN(E7)-FIND(" ",E7)))</f>
        <v>0</v>
      </c>
      <c r="N7" s="1">
        <f>SUM(I7:M7)/5</f>
        <v>6.2</v>
      </c>
      <c r="O7">
        <f>_xlfn.STDEV.S(I7:M7)</f>
        <v>13.863621460498695</v>
      </c>
      <c r="P7">
        <f>O7/N7</f>
        <v>2.2360679774997894</v>
      </c>
      <c r="R7">
        <v>250</v>
      </c>
      <c r="S7">
        <f>N104</f>
        <v>274.8</v>
      </c>
      <c r="T7">
        <f>N105-N104</f>
        <v>0</v>
      </c>
      <c r="U7">
        <f>N106-N105</f>
        <v>5059.8</v>
      </c>
      <c r="X7" s="3">
        <v>250</v>
      </c>
      <c r="Y7" s="3">
        <f t="shared" si="0"/>
        <v>5.3346</v>
      </c>
      <c r="Z7" s="3">
        <v>14.6496</v>
      </c>
    </row>
    <row r="8" spans="1:26" ht="15">
      <c r="A8" t="s">
        <v>620</v>
      </c>
      <c r="B8" t="s">
        <v>76</v>
      </c>
      <c r="C8" t="s">
        <v>25</v>
      </c>
      <c r="D8" t="s">
        <v>54</v>
      </c>
      <c r="E8" t="s">
        <v>76</v>
      </c>
      <c r="I8">
        <f aca="true" t="shared" si="1" ref="I8:I28">VALUE(MID(A8,FIND(" ",A8)+1,LEN(A8)-FIND(" ",A8)))</f>
        <v>156</v>
      </c>
      <c r="J8">
        <f aca="true" t="shared" si="2" ref="J8:J28">VALUE(MID(B8,FIND(" ",B8)+1,LEN(B8)-FIND(" ",B8)))</f>
        <v>16</v>
      </c>
      <c r="K8">
        <f aca="true" t="shared" si="3" ref="K8:K28">VALUE(MID(C8,FIND(" ",C8)+1,LEN(C8)-FIND(" ",C8)))</f>
        <v>15</v>
      </c>
      <c r="L8">
        <f aca="true" t="shared" si="4" ref="L8:L28">VALUE(MID(D8,FIND(" ",D8)+1,LEN(D8)-FIND(" ",D8)))</f>
        <v>0</v>
      </c>
      <c r="M8">
        <f aca="true" t="shared" si="5" ref="M8:M28">VALUE(MID(E8,FIND(" ",E8)+1,LEN(E8)-FIND(" ",E8)))</f>
        <v>16</v>
      </c>
      <c r="N8" s="1">
        <f aca="true" t="shared" si="6" ref="N8:N28">SUM(I8:M8)/5</f>
        <v>40.6</v>
      </c>
      <c r="O8">
        <f aca="true" t="shared" si="7" ref="O8:O28">_xlfn.STDEV.S(I8:M8)</f>
        <v>64.86755737654995</v>
      </c>
      <c r="P8">
        <f aca="true" t="shared" si="8" ref="P8:P28">O8/N8</f>
        <v>1.5977230880923634</v>
      </c>
      <c r="R8">
        <v>300</v>
      </c>
      <c r="S8">
        <f>N130</f>
        <v>218.6</v>
      </c>
      <c r="T8">
        <f>N131-N130</f>
        <v>3.200000000000017</v>
      </c>
      <c r="U8">
        <f>N132-N131</f>
        <v>6153.4</v>
      </c>
      <c r="X8" s="3">
        <v>300</v>
      </c>
      <c r="Y8" s="3">
        <f t="shared" si="0"/>
        <v>6.3751999999999995</v>
      </c>
      <c r="Z8" s="3">
        <v>19.364</v>
      </c>
    </row>
    <row r="9" spans="1:26" ht="15">
      <c r="A9" t="s">
        <v>621</v>
      </c>
      <c r="B9" t="s">
        <v>55</v>
      </c>
      <c r="C9" t="s">
        <v>26</v>
      </c>
      <c r="D9" t="s">
        <v>55</v>
      </c>
      <c r="E9" t="s">
        <v>55</v>
      </c>
      <c r="I9">
        <f t="shared" si="1"/>
        <v>172</v>
      </c>
      <c r="J9">
        <f t="shared" si="2"/>
        <v>16</v>
      </c>
      <c r="K9">
        <f t="shared" si="3"/>
        <v>15</v>
      </c>
      <c r="L9">
        <f t="shared" si="4"/>
        <v>16</v>
      </c>
      <c r="M9">
        <f t="shared" si="5"/>
        <v>16</v>
      </c>
      <c r="N9" s="1">
        <f t="shared" si="6"/>
        <v>47</v>
      </c>
      <c r="O9">
        <f t="shared" si="7"/>
        <v>69.87846592477543</v>
      </c>
      <c r="P9">
        <f t="shared" si="8"/>
        <v>1.4867758707399026</v>
      </c>
      <c r="R9">
        <v>350</v>
      </c>
      <c r="S9">
        <f>N156</f>
        <v>331.6</v>
      </c>
      <c r="T9">
        <f>N157-N156</f>
        <v>0</v>
      </c>
      <c r="U9">
        <f>N158-N157</f>
        <v>7159.599999999999</v>
      </c>
      <c r="X9" s="3">
        <v>350</v>
      </c>
      <c r="Y9" s="3">
        <f t="shared" si="0"/>
        <v>7.4912</v>
      </c>
      <c r="Z9" s="3">
        <v>24.1968</v>
      </c>
    </row>
    <row r="10" spans="1:26" ht="15">
      <c r="A10" t="s">
        <v>622</v>
      </c>
      <c r="B10" t="s">
        <v>56</v>
      </c>
      <c r="C10" t="s">
        <v>27</v>
      </c>
      <c r="D10" t="s">
        <v>56</v>
      </c>
      <c r="E10" t="s">
        <v>56</v>
      </c>
      <c r="I10">
        <f t="shared" si="1"/>
        <v>172</v>
      </c>
      <c r="J10">
        <f t="shared" si="2"/>
        <v>16</v>
      </c>
      <c r="K10">
        <f t="shared" si="3"/>
        <v>15</v>
      </c>
      <c r="L10">
        <f t="shared" si="4"/>
        <v>16</v>
      </c>
      <c r="M10">
        <f t="shared" si="5"/>
        <v>16</v>
      </c>
      <c r="N10" s="1">
        <f t="shared" si="6"/>
        <v>47</v>
      </c>
      <c r="O10">
        <f t="shared" si="7"/>
        <v>69.87846592477543</v>
      </c>
      <c r="P10">
        <f t="shared" si="8"/>
        <v>1.4867758707399026</v>
      </c>
      <c r="R10">
        <v>400</v>
      </c>
      <c r="S10">
        <f>N182</f>
        <v>325.2</v>
      </c>
      <c r="T10">
        <f>N183-N182</f>
        <v>0</v>
      </c>
      <c r="U10">
        <f>N184-N183</f>
        <v>8337.199999999999</v>
      </c>
      <c r="X10" s="3">
        <v>400</v>
      </c>
      <c r="Y10" s="3">
        <f t="shared" si="0"/>
        <v>8.6624</v>
      </c>
      <c r="Z10" s="3">
        <v>29.9098</v>
      </c>
    </row>
    <row r="11" spans="1:26" ht="15">
      <c r="A11" t="s">
        <v>623</v>
      </c>
      <c r="B11" t="s">
        <v>57</v>
      </c>
      <c r="C11" t="s">
        <v>28</v>
      </c>
      <c r="D11" t="s">
        <v>57</v>
      </c>
      <c r="E11" t="s">
        <v>77</v>
      </c>
      <c r="I11">
        <f t="shared" si="1"/>
        <v>172</v>
      </c>
      <c r="J11">
        <f t="shared" si="2"/>
        <v>16</v>
      </c>
      <c r="K11">
        <f t="shared" si="3"/>
        <v>15</v>
      </c>
      <c r="L11">
        <f t="shared" si="4"/>
        <v>16</v>
      </c>
      <c r="M11">
        <f t="shared" si="5"/>
        <v>32</v>
      </c>
      <c r="N11" s="1">
        <f t="shared" si="6"/>
        <v>50.2</v>
      </c>
      <c r="O11">
        <f t="shared" si="7"/>
        <v>68.45582517215026</v>
      </c>
      <c r="P11">
        <f t="shared" si="8"/>
        <v>1.3636618560189293</v>
      </c>
      <c r="R11">
        <v>450</v>
      </c>
      <c r="S11">
        <f>N208</f>
        <v>487.8</v>
      </c>
      <c r="T11">
        <f>N209-N208</f>
        <v>0</v>
      </c>
      <c r="U11">
        <f>N210-N209</f>
        <v>9196.2</v>
      </c>
      <c r="X11" s="3">
        <v>450</v>
      </c>
      <c r="Y11" s="3">
        <f t="shared" si="0"/>
        <v>9.684</v>
      </c>
      <c r="Z11" s="3">
        <v>35.9928</v>
      </c>
    </row>
    <row r="12" spans="1:26" ht="15">
      <c r="A12" t="s">
        <v>624</v>
      </c>
      <c r="B12" t="s">
        <v>89</v>
      </c>
      <c r="C12" t="s">
        <v>29</v>
      </c>
      <c r="D12" t="s">
        <v>89</v>
      </c>
      <c r="E12" t="s">
        <v>58</v>
      </c>
      <c r="I12">
        <f t="shared" si="1"/>
        <v>172</v>
      </c>
      <c r="J12">
        <f t="shared" si="2"/>
        <v>16</v>
      </c>
      <c r="K12">
        <f t="shared" si="3"/>
        <v>31</v>
      </c>
      <c r="L12">
        <f t="shared" si="4"/>
        <v>16</v>
      </c>
      <c r="M12">
        <f t="shared" si="5"/>
        <v>32</v>
      </c>
      <c r="N12" s="1">
        <f t="shared" si="6"/>
        <v>53.4</v>
      </c>
      <c r="O12">
        <f t="shared" si="7"/>
        <v>66.75177900251049</v>
      </c>
      <c r="P12">
        <f t="shared" si="8"/>
        <v>1.2500333146537546</v>
      </c>
      <c r="R12">
        <v>500</v>
      </c>
      <c r="S12">
        <f>N234</f>
        <v>418.8</v>
      </c>
      <c r="T12">
        <f>N235-N234</f>
        <v>0</v>
      </c>
      <c r="U12">
        <f>N236-N235</f>
        <v>10434.400000000001</v>
      </c>
      <c r="X12" s="3">
        <v>500</v>
      </c>
      <c r="Y12" s="3">
        <f t="shared" si="0"/>
        <v>10.853200000000001</v>
      </c>
      <c r="Z12" s="3">
        <v>42.995599999999996</v>
      </c>
    </row>
    <row r="13" spans="1:30" ht="15">
      <c r="A13" t="s">
        <v>625</v>
      </c>
      <c r="B13" t="s">
        <v>30</v>
      </c>
      <c r="C13" t="s">
        <v>30</v>
      </c>
      <c r="D13" t="s">
        <v>30</v>
      </c>
      <c r="E13" t="s">
        <v>59</v>
      </c>
      <c r="I13">
        <f t="shared" si="1"/>
        <v>188</v>
      </c>
      <c r="J13">
        <f t="shared" si="2"/>
        <v>31</v>
      </c>
      <c r="K13">
        <f t="shared" si="3"/>
        <v>31</v>
      </c>
      <c r="L13">
        <f t="shared" si="4"/>
        <v>31</v>
      </c>
      <c r="M13">
        <f t="shared" si="5"/>
        <v>32</v>
      </c>
      <c r="N13" s="1">
        <f t="shared" si="6"/>
        <v>62.6</v>
      </c>
      <c r="O13">
        <f t="shared" si="7"/>
        <v>70.10206844309232</v>
      </c>
      <c r="P13">
        <f t="shared" si="8"/>
        <v>1.1198413489311871</v>
      </c>
      <c r="R13">
        <v>550</v>
      </c>
      <c r="S13">
        <f>N260</f>
        <v>437.8</v>
      </c>
      <c r="T13">
        <f>N261-N260</f>
        <v>0</v>
      </c>
      <c r="U13">
        <f>N262-N261</f>
        <v>11589.800000000001</v>
      </c>
      <c r="X13" s="3">
        <v>550</v>
      </c>
      <c r="Y13" s="3">
        <f>(U13+T13+S13)/1000</f>
        <v>12.0276</v>
      </c>
      <c r="Z13" s="3">
        <v>50.857</v>
      </c>
      <c r="AC13">
        <f>Y13*100/Z13</f>
        <v>23.64984171303852</v>
      </c>
      <c r="AD13">
        <f>100/AC13</f>
        <v>4.228358109681067</v>
      </c>
    </row>
    <row r="14" spans="1:21" ht="15">
      <c r="A14" t="s">
        <v>626</v>
      </c>
      <c r="B14" t="s">
        <v>31</v>
      </c>
      <c r="C14" t="s">
        <v>31</v>
      </c>
      <c r="D14" t="s">
        <v>31</v>
      </c>
      <c r="E14" t="s">
        <v>651</v>
      </c>
      <c r="I14">
        <f t="shared" si="1"/>
        <v>188</v>
      </c>
      <c r="J14">
        <f t="shared" si="2"/>
        <v>31</v>
      </c>
      <c r="K14">
        <f t="shared" si="3"/>
        <v>31</v>
      </c>
      <c r="L14">
        <f t="shared" si="4"/>
        <v>31</v>
      </c>
      <c r="M14">
        <f t="shared" si="5"/>
        <v>47</v>
      </c>
      <c r="N14" s="1">
        <f t="shared" si="6"/>
        <v>65.6</v>
      </c>
      <c r="O14">
        <f t="shared" si="7"/>
        <v>68.77354142400986</v>
      </c>
      <c r="P14">
        <f t="shared" si="8"/>
        <v>1.048377155853809</v>
      </c>
      <c r="S14">
        <f>SUM(S4:S13)/10</f>
        <v>291.68000000000006</v>
      </c>
      <c r="T14">
        <f>SUM(T4:T13)/10</f>
        <v>0.6400000000000006</v>
      </c>
      <c r="U14">
        <f>SUM(U4:U13)/10</f>
        <v>6698.94</v>
      </c>
    </row>
    <row r="15" spans="1:26" ht="15">
      <c r="A15" t="s">
        <v>627</v>
      </c>
      <c r="B15" t="s">
        <v>46</v>
      </c>
      <c r="C15" t="s">
        <v>46</v>
      </c>
      <c r="D15" t="s">
        <v>46</v>
      </c>
      <c r="E15" t="s">
        <v>61</v>
      </c>
      <c r="I15">
        <f t="shared" si="1"/>
        <v>188</v>
      </c>
      <c r="J15">
        <f t="shared" si="2"/>
        <v>31</v>
      </c>
      <c r="K15">
        <f t="shared" si="3"/>
        <v>31</v>
      </c>
      <c r="L15">
        <f t="shared" si="4"/>
        <v>31</v>
      </c>
      <c r="M15">
        <f t="shared" si="5"/>
        <v>47</v>
      </c>
      <c r="N15" s="1">
        <f t="shared" si="6"/>
        <v>65.6</v>
      </c>
      <c r="O15">
        <f t="shared" si="7"/>
        <v>68.77354142400986</v>
      </c>
      <c r="P15">
        <f t="shared" si="8"/>
        <v>1.048377155853809</v>
      </c>
      <c r="Y15" t="s">
        <v>1420</v>
      </c>
      <c r="Z15">
        <f>S14*100/(S14+T14+U14)</f>
        <v>4.172066265594473</v>
      </c>
    </row>
    <row r="16" spans="1:26" ht="15">
      <c r="A16" t="s">
        <v>628</v>
      </c>
      <c r="B16" t="s">
        <v>136</v>
      </c>
      <c r="C16" t="s">
        <v>136</v>
      </c>
      <c r="D16" t="s">
        <v>136</v>
      </c>
      <c r="E16" t="s">
        <v>47</v>
      </c>
      <c r="I16">
        <f t="shared" si="1"/>
        <v>203</v>
      </c>
      <c r="J16">
        <f t="shared" si="2"/>
        <v>31</v>
      </c>
      <c r="K16">
        <f t="shared" si="3"/>
        <v>31</v>
      </c>
      <c r="L16">
        <f t="shared" si="4"/>
        <v>31</v>
      </c>
      <c r="M16">
        <f t="shared" si="5"/>
        <v>47</v>
      </c>
      <c r="N16" s="1">
        <f t="shared" si="6"/>
        <v>68.6</v>
      </c>
      <c r="O16">
        <f t="shared" si="7"/>
        <v>75.4506461204939</v>
      </c>
      <c r="P16">
        <f t="shared" si="8"/>
        <v>1.0998636460713398</v>
      </c>
      <c r="Y16" t="s">
        <v>1421</v>
      </c>
      <c r="Z16">
        <f>100*T14/(S14+T14+U14)</f>
        <v>0.009154286923959353</v>
      </c>
    </row>
    <row r="17" spans="1:26" ht="15">
      <c r="A17" t="s">
        <v>629</v>
      </c>
      <c r="B17" t="s">
        <v>48</v>
      </c>
      <c r="C17" t="s">
        <v>34</v>
      </c>
      <c r="D17" t="s">
        <v>48</v>
      </c>
      <c r="E17" t="s">
        <v>629</v>
      </c>
      <c r="I17">
        <f t="shared" si="1"/>
        <v>203</v>
      </c>
      <c r="J17">
        <f t="shared" si="2"/>
        <v>47</v>
      </c>
      <c r="K17">
        <f t="shared" si="3"/>
        <v>46</v>
      </c>
      <c r="L17">
        <f t="shared" si="4"/>
        <v>47</v>
      </c>
      <c r="M17">
        <f t="shared" si="5"/>
        <v>203</v>
      </c>
      <c r="N17" s="1">
        <f t="shared" si="6"/>
        <v>109.2</v>
      </c>
      <c r="O17">
        <f t="shared" si="7"/>
        <v>85.62826636105628</v>
      </c>
      <c r="P17">
        <f t="shared" si="8"/>
        <v>0.7841416333430061</v>
      </c>
      <c r="Y17" t="s">
        <v>1422</v>
      </c>
      <c r="Z17">
        <f>U14*100/(U14+T14+S14)</f>
        <v>95.81877944748156</v>
      </c>
    </row>
    <row r="18" spans="1:25" ht="15">
      <c r="A18" t="s">
        <v>630</v>
      </c>
      <c r="B18" t="s">
        <v>49</v>
      </c>
      <c r="C18" t="s">
        <v>35</v>
      </c>
      <c r="D18" t="s">
        <v>49</v>
      </c>
      <c r="E18" t="s">
        <v>630</v>
      </c>
      <c r="I18">
        <f t="shared" si="1"/>
        <v>203</v>
      </c>
      <c r="J18">
        <f t="shared" si="2"/>
        <v>47</v>
      </c>
      <c r="K18">
        <f t="shared" si="3"/>
        <v>46</v>
      </c>
      <c r="L18">
        <f t="shared" si="4"/>
        <v>47</v>
      </c>
      <c r="M18">
        <f t="shared" si="5"/>
        <v>203</v>
      </c>
      <c r="N18" s="1">
        <f t="shared" si="6"/>
        <v>109.2</v>
      </c>
      <c r="O18">
        <f t="shared" si="7"/>
        <v>85.62826636105628</v>
      </c>
      <c r="P18">
        <f t="shared" si="8"/>
        <v>0.7841416333430061</v>
      </c>
      <c r="Y18" t="s">
        <v>1415</v>
      </c>
    </row>
    <row r="19" spans="1:16" ht="15">
      <c r="A19" t="s">
        <v>631</v>
      </c>
      <c r="B19" t="s">
        <v>643</v>
      </c>
      <c r="C19" t="s">
        <v>647</v>
      </c>
      <c r="D19" t="s">
        <v>643</v>
      </c>
      <c r="E19" t="s">
        <v>652</v>
      </c>
      <c r="I19">
        <f t="shared" si="1"/>
        <v>203</v>
      </c>
      <c r="J19">
        <f t="shared" si="2"/>
        <v>47</v>
      </c>
      <c r="K19">
        <f t="shared" si="3"/>
        <v>46</v>
      </c>
      <c r="L19">
        <f t="shared" si="4"/>
        <v>47</v>
      </c>
      <c r="M19">
        <f t="shared" si="5"/>
        <v>219</v>
      </c>
      <c r="N19" s="1">
        <f t="shared" si="6"/>
        <v>112.4</v>
      </c>
      <c r="O19">
        <f t="shared" si="7"/>
        <v>90.18758229379475</v>
      </c>
      <c r="P19">
        <f t="shared" si="8"/>
        <v>0.802380625389633</v>
      </c>
    </row>
    <row r="20" spans="1:25" ht="15">
      <c r="A20" t="s">
        <v>632</v>
      </c>
      <c r="B20" t="s">
        <v>137</v>
      </c>
      <c r="C20" t="s">
        <v>37</v>
      </c>
      <c r="D20" t="s">
        <v>137</v>
      </c>
      <c r="E20" t="s">
        <v>632</v>
      </c>
      <c r="I20">
        <f t="shared" si="1"/>
        <v>219</v>
      </c>
      <c r="J20">
        <f t="shared" si="2"/>
        <v>47</v>
      </c>
      <c r="K20">
        <f t="shared" si="3"/>
        <v>62</v>
      </c>
      <c r="L20">
        <f t="shared" si="4"/>
        <v>47</v>
      </c>
      <c r="M20">
        <f t="shared" si="5"/>
        <v>219</v>
      </c>
      <c r="N20" s="1">
        <f t="shared" si="6"/>
        <v>118.8</v>
      </c>
      <c r="O20">
        <f t="shared" si="7"/>
        <v>91.67442391419758</v>
      </c>
      <c r="P20">
        <f t="shared" si="8"/>
        <v>0.771670234967993</v>
      </c>
      <c r="Y20">
        <f>(S4+T4)/(Y4*10)</f>
        <v>6.537890044576523</v>
      </c>
    </row>
    <row r="21" spans="1:25" ht="15">
      <c r="A21" t="s">
        <v>633</v>
      </c>
      <c r="B21" t="s">
        <v>80</v>
      </c>
      <c r="C21" t="s">
        <v>38</v>
      </c>
      <c r="D21" t="s">
        <v>38</v>
      </c>
      <c r="E21" t="s">
        <v>633</v>
      </c>
      <c r="I21">
        <f t="shared" si="1"/>
        <v>219</v>
      </c>
      <c r="J21">
        <f t="shared" si="2"/>
        <v>63</v>
      </c>
      <c r="K21">
        <f t="shared" si="3"/>
        <v>62</v>
      </c>
      <c r="L21">
        <f t="shared" si="4"/>
        <v>62</v>
      </c>
      <c r="M21">
        <f t="shared" si="5"/>
        <v>219</v>
      </c>
      <c r="N21" s="1">
        <f t="shared" si="6"/>
        <v>125</v>
      </c>
      <c r="O21">
        <f t="shared" si="7"/>
        <v>85.8108384762671</v>
      </c>
      <c r="P21">
        <f t="shared" si="8"/>
        <v>0.6864867078101368</v>
      </c>
      <c r="Y21">
        <f aca="true" t="shared" si="9" ref="Y21:Y29">(S5+T5)/(Y5*10)</f>
        <v>3.6103629601128633</v>
      </c>
    </row>
    <row r="22" spans="1:25" ht="15">
      <c r="A22" t="s">
        <v>634</v>
      </c>
      <c r="B22" t="s">
        <v>138</v>
      </c>
      <c r="C22" t="s">
        <v>50</v>
      </c>
      <c r="D22" t="s">
        <v>50</v>
      </c>
      <c r="E22" t="s">
        <v>634</v>
      </c>
      <c r="I22">
        <f t="shared" si="1"/>
        <v>219</v>
      </c>
      <c r="J22">
        <f t="shared" si="2"/>
        <v>63</v>
      </c>
      <c r="K22">
        <f t="shared" si="3"/>
        <v>62</v>
      </c>
      <c r="L22">
        <f t="shared" si="4"/>
        <v>62</v>
      </c>
      <c r="M22">
        <f t="shared" si="5"/>
        <v>219</v>
      </c>
      <c r="N22" s="1">
        <f t="shared" si="6"/>
        <v>125</v>
      </c>
      <c r="O22">
        <f t="shared" si="7"/>
        <v>85.8108384762671</v>
      </c>
      <c r="P22">
        <f t="shared" si="8"/>
        <v>0.6864867078101368</v>
      </c>
      <c r="Y22">
        <f t="shared" si="9"/>
        <v>4.083570750237417</v>
      </c>
    </row>
    <row r="23" spans="1:25" ht="15">
      <c r="A23" t="s">
        <v>635</v>
      </c>
      <c r="B23" t="s">
        <v>644</v>
      </c>
      <c r="C23" t="s">
        <v>648</v>
      </c>
      <c r="D23" t="s">
        <v>648</v>
      </c>
      <c r="E23" t="s">
        <v>653</v>
      </c>
      <c r="I23">
        <f t="shared" si="1"/>
        <v>219</v>
      </c>
      <c r="J23">
        <f t="shared" si="2"/>
        <v>63</v>
      </c>
      <c r="K23">
        <f t="shared" si="3"/>
        <v>62</v>
      </c>
      <c r="L23">
        <f t="shared" si="4"/>
        <v>62</v>
      </c>
      <c r="M23">
        <f t="shared" si="5"/>
        <v>235</v>
      </c>
      <c r="N23" s="1">
        <f t="shared" si="6"/>
        <v>128.2</v>
      </c>
      <c r="O23">
        <f t="shared" si="7"/>
        <v>90.3697958390966</v>
      </c>
      <c r="P23">
        <f t="shared" si="8"/>
        <v>0.7049126040491155</v>
      </c>
      <c r="Y23">
        <f t="shared" si="9"/>
        <v>5.151276571814194</v>
      </c>
    </row>
    <row r="24" spans="1:25" ht="15">
      <c r="A24" t="s">
        <v>636</v>
      </c>
      <c r="B24" t="s">
        <v>95</v>
      </c>
      <c r="C24" t="s">
        <v>41</v>
      </c>
      <c r="D24" t="s">
        <v>41</v>
      </c>
      <c r="E24" t="s">
        <v>636</v>
      </c>
      <c r="I24">
        <f t="shared" si="1"/>
        <v>235</v>
      </c>
      <c r="J24">
        <f t="shared" si="2"/>
        <v>63</v>
      </c>
      <c r="K24">
        <f t="shared" si="3"/>
        <v>78</v>
      </c>
      <c r="L24">
        <f t="shared" si="4"/>
        <v>78</v>
      </c>
      <c r="M24">
        <f t="shared" si="5"/>
        <v>235</v>
      </c>
      <c r="N24" s="1">
        <f t="shared" si="6"/>
        <v>137.8</v>
      </c>
      <c r="O24">
        <f t="shared" si="7"/>
        <v>88.94211600810945</v>
      </c>
      <c r="P24">
        <f t="shared" si="8"/>
        <v>0.6454435123955693</v>
      </c>
      <c r="Y24">
        <f t="shared" si="9"/>
        <v>3.4791065378341077</v>
      </c>
    </row>
    <row r="25" spans="1:25" ht="15">
      <c r="A25" t="s">
        <v>637</v>
      </c>
      <c r="B25" t="s">
        <v>42</v>
      </c>
      <c r="C25" t="s">
        <v>42</v>
      </c>
      <c r="D25" t="s">
        <v>42</v>
      </c>
      <c r="E25" t="s">
        <v>637</v>
      </c>
      <c r="I25">
        <f t="shared" si="1"/>
        <v>235</v>
      </c>
      <c r="J25">
        <f t="shared" si="2"/>
        <v>78</v>
      </c>
      <c r="K25">
        <f t="shared" si="3"/>
        <v>78</v>
      </c>
      <c r="L25">
        <f t="shared" si="4"/>
        <v>78</v>
      </c>
      <c r="M25">
        <f t="shared" si="5"/>
        <v>235</v>
      </c>
      <c r="N25" s="1">
        <f t="shared" si="6"/>
        <v>140.8</v>
      </c>
      <c r="O25">
        <f t="shared" si="7"/>
        <v>85.99244152831109</v>
      </c>
      <c r="P25">
        <f t="shared" si="8"/>
        <v>0.6107417722181185</v>
      </c>
      <c r="Y25">
        <f t="shared" si="9"/>
        <v>4.426527125160188</v>
      </c>
    </row>
    <row r="26" spans="1:25" ht="15">
      <c r="A26" t="s">
        <v>638</v>
      </c>
      <c r="B26" t="s">
        <v>139</v>
      </c>
      <c r="C26" t="s">
        <v>139</v>
      </c>
      <c r="D26" t="s">
        <v>139</v>
      </c>
      <c r="E26" t="s">
        <v>638</v>
      </c>
      <c r="I26">
        <f t="shared" si="1"/>
        <v>235</v>
      </c>
      <c r="J26">
        <f t="shared" si="2"/>
        <v>78</v>
      </c>
      <c r="K26">
        <f t="shared" si="3"/>
        <v>78</v>
      </c>
      <c r="L26">
        <f t="shared" si="4"/>
        <v>78</v>
      </c>
      <c r="M26">
        <f t="shared" si="5"/>
        <v>235</v>
      </c>
      <c r="N26" s="1">
        <f t="shared" si="6"/>
        <v>140.8</v>
      </c>
      <c r="O26">
        <f t="shared" si="7"/>
        <v>85.99244152831109</v>
      </c>
      <c r="P26">
        <f t="shared" si="8"/>
        <v>0.6107417722181185</v>
      </c>
      <c r="Y26">
        <f t="shared" si="9"/>
        <v>3.754155892131511</v>
      </c>
    </row>
    <row r="27" spans="1:25" ht="15">
      <c r="A27" t="s">
        <v>639</v>
      </c>
      <c r="B27" t="s">
        <v>645</v>
      </c>
      <c r="C27" t="s">
        <v>645</v>
      </c>
      <c r="D27" t="s">
        <v>645</v>
      </c>
      <c r="E27" t="s">
        <v>639</v>
      </c>
      <c r="I27">
        <f t="shared" si="1"/>
        <v>235</v>
      </c>
      <c r="J27">
        <f t="shared" si="2"/>
        <v>78</v>
      </c>
      <c r="K27">
        <f t="shared" si="3"/>
        <v>78</v>
      </c>
      <c r="L27">
        <f t="shared" si="4"/>
        <v>78</v>
      </c>
      <c r="M27">
        <f t="shared" si="5"/>
        <v>235</v>
      </c>
      <c r="N27" s="1">
        <f t="shared" si="6"/>
        <v>140.8</v>
      </c>
      <c r="O27">
        <f t="shared" si="7"/>
        <v>85.99244152831109</v>
      </c>
      <c r="P27">
        <f t="shared" si="8"/>
        <v>0.6107417722181185</v>
      </c>
      <c r="Y27">
        <f t="shared" si="9"/>
        <v>5.037174721189592</v>
      </c>
    </row>
    <row r="28" spans="1:25" ht="15">
      <c r="A28" t="s">
        <v>640</v>
      </c>
      <c r="B28" t="s">
        <v>646</v>
      </c>
      <c r="C28" t="s">
        <v>649</v>
      </c>
      <c r="D28" t="s">
        <v>650</v>
      </c>
      <c r="E28" t="s">
        <v>654</v>
      </c>
      <c r="I28">
        <f t="shared" si="1"/>
        <v>2360</v>
      </c>
      <c r="J28">
        <f t="shared" si="2"/>
        <v>2096</v>
      </c>
      <c r="K28">
        <f t="shared" si="3"/>
        <v>2046</v>
      </c>
      <c r="L28">
        <f t="shared" si="4"/>
        <v>2047</v>
      </c>
      <c r="M28">
        <f t="shared" si="5"/>
        <v>2219</v>
      </c>
      <c r="N28" s="1">
        <f t="shared" si="6"/>
        <v>2153.6</v>
      </c>
      <c r="O28">
        <f t="shared" si="7"/>
        <v>135.2194512634924</v>
      </c>
      <c r="P28">
        <f t="shared" si="8"/>
        <v>0.06278763524493518</v>
      </c>
      <c r="Y28">
        <f t="shared" si="9"/>
        <v>3.858769763756311</v>
      </c>
    </row>
    <row r="29" ht="15">
      <c r="Y29">
        <f t="shared" si="9"/>
        <v>3.6399614220625898</v>
      </c>
    </row>
    <row r="30" spans="1:25" ht="15">
      <c r="A30" t="s">
        <v>85</v>
      </c>
      <c r="X30" t="s">
        <v>1416</v>
      </c>
      <c r="Y30">
        <f>SUM(Y20:Y29)/10</f>
        <v>4.35787957888753</v>
      </c>
    </row>
    <row r="31" spans="1:5" ht="15">
      <c r="A31" t="s">
        <v>655</v>
      </c>
      <c r="B31" t="s">
        <v>655</v>
      </c>
      <c r="C31" t="s">
        <v>655</v>
      </c>
      <c r="D31" t="s">
        <v>655</v>
      </c>
      <c r="E31" t="s">
        <v>655</v>
      </c>
    </row>
    <row r="32" spans="1:16" ht="15">
      <c r="A32" t="s">
        <v>23</v>
      </c>
      <c r="B32" t="s">
        <v>23</v>
      </c>
      <c r="C32" t="s">
        <v>23</v>
      </c>
      <c r="D32" t="s">
        <v>23</v>
      </c>
      <c r="E32" t="s">
        <v>23</v>
      </c>
      <c r="N32" s="1" t="s">
        <v>1376</v>
      </c>
      <c r="O32" t="s">
        <v>1377</v>
      </c>
      <c r="P32" t="s">
        <v>1378</v>
      </c>
    </row>
    <row r="33" spans="1:16" ht="15">
      <c r="A33" t="s">
        <v>87</v>
      </c>
      <c r="B33" t="s">
        <v>106</v>
      </c>
      <c r="C33" t="s">
        <v>87</v>
      </c>
      <c r="D33" t="s">
        <v>106</v>
      </c>
      <c r="E33" t="s">
        <v>87</v>
      </c>
      <c r="I33">
        <f>VALUE(MID(A33,FIND(" ",A33)+1,LEN(A33)-FIND(" ",A33)))</f>
        <v>0</v>
      </c>
      <c r="J33">
        <f aca="true" t="shared" si="10" ref="J33:J54">VALUE(MID(B33,FIND(" ",B33)+1,LEN(B33)-FIND(" ",B33)))</f>
        <v>16</v>
      </c>
      <c r="K33">
        <f aca="true" t="shared" si="11" ref="K33:K54">VALUE(MID(C33,FIND(" ",C33)+1,LEN(C33)-FIND(" ",C33)))</f>
        <v>0</v>
      </c>
      <c r="L33">
        <f aca="true" t="shared" si="12" ref="L33:L54">VALUE(MID(D33,FIND(" ",D33)+1,LEN(D33)-FIND(" ",D33)))</f>
        <v>16</v>
      </c>
      <c r="M33">
        <f aca="true" t="shared" si="13" ref="M33:M54">VALUE(MID(E33,FIND(" ",E33)+1,LEN(E33)-FIND(" ",E33)))</f>
        <v>0</v>
      </c>
      <c r="N33" s="1">
        <f>SUM(I33:M33)/5</f>
        <v>6.4</v>
      </c>
      <c r="O33">
        <f>_xlfn.STDEV.S(I33:M33)</f>
        <v>8.763560920082657</v>
      </c>
      <c r="P33">
        <f>O33/N33</f>
        <v>1.369306393762915</v>
      </c>
    </row>
    <row r="34" spans="1:16" ht="15">
      <c r="A34" t="s">
        <v>656</v>
      </c>
      <c r="B34" t="s">
        <v>55</v>
      </c>
      <c r="C34" t="s">
        <v>26</v>
      </c>
      <c r="D34" t="s">
        <v>55</v>
      </c>
      <c r="E34" t="s">
        <v>656</v>
      </c>
      <c r="I34">
        <f aca="true" t="shared" si="14" ref="I34:I54">VALUE(MID(A34,FIND(" ",A34)+1,LEN(A34)-FIND(" ",A34)))</f>
        <v>0</v>
      </c>
      <c r="J34">
        <f t="shared" si="10"/>
        <v>16</v>
      </c>
      <c r="K34">
        <f t="shared" si="11"/>
        <v>15</v>
      </c>
      <c r="L34">
        <f t="shared" si="12"/>
        <v>16</v>
      </c>
      <c r="M34">
        <f t="shared" si="13"/>
        <v>0</v>
      </c>
      <c r="N34" s="1">
        <f aca="true" t="shared" si="15" ref="N34:N54">SUM(I34:M34)/5</f>
        <v>9.4</v>
      </c>
      <c r="O34">
        <f aca="true" t="shared" si="16" ref="O34:O54">_xlfn.STDEV.S(I34:M34)</f>
        <v>8.590692637965812</v>
      </c>
      <c r="P34">
        <f aca="true" t="shared" si="17" ref="P34:P54">O34/N34</f>
        <v>0.9139034721240226</v>
      </c>
    </row>
    <row r="35" spans="1:16" ht="15">
      <c r="A35" t="s">
        <v>88</v>
      </c>
      <c r="B35" t="s">
        <v>88</v>
      </c>
      <c r="C35" t="s">
        <v>116</v>
      </c>
      <c r="D35" t="s">
        <v>88</v>
      </c>
      <c r="E35" t="s">
        <v>88</v>
      </c>
      <c r="I35">
        <f t="shared" si="14"/>
        <v>16</v>
      </c>
      <c r="J35">
        <f t="shared" si="10"/>
        <v>16</v>
      </c>
      <c r="K35">
        <f t="shared" si="11"/>
        <v>15</v>
      </c>
      <c r="L35">
        <f t="shared" si="12"/>
        <v>16</v>
      </c>
      <c r="M35">
        <f t="shared" si="13"/>
        <v>16</v>
      </c>
      <c r="N35" s="1">
        <f t="shared" si="15"/>
        <v>15.8</v>
      </c>
      <c r="O35">
        <f t="shared" si="16"/>
        <v>0.4472135954999579</v>
      </c>
      <c r="P35">
        <f t="shared" si="17"/>
        <v>0.02830465794303531</v>
      </c>
    </row>
    <row r="36" spans="1:16" ht="15">
      <c r="A36" t="s">
        <v>89</v>
      </c>
      <c r="B36" t="s">
        <v>58</v>
      </c>
      <c r="C36" t="s">
        <v>117</v>
      </c>
      <c r="D36" t="s">
        <v>58</v>
      </c>
      <c r="E36" t="s">
        <v>89</v>
      </c>
      <c r="I36">
        <f t="shared" si="14"/>
        <v>16</v>
      </c>
      <c r="J36">
        <f t="shared" si="10"/>
        <v>32</v>
      </c>
      <c r="K36">
        <f t="shared" si="11"/>
        <v>15</v>
      </c>
      <c r="L36">
        <f t="shared" si="12"/>
        <v>32</v>
      </c>
      <c r="M36">
        <f t="shared" si="13"/>
        <v>16</v>
      </c>
      <c r="N36" s="1">
        <f t="shared" si="15"/>
        <v>22.2</v>
      </c>
      <c r="O36">
        <f t="shared" si="16"/>
        <v>8.955445270895247</v>
      </c>
      <c r="P36">
        <f t="shared" si="17"/>
        <v>0.40339843562591204</v>
      </c>
    </row>
    <row r="37" spans="1:16" ht="15">
      <c r="A37" t="s">
        <v>657</v>
      </c>
      <c r="B37" t="s">
        <v>90</v>
      </c>
      <c r="C37" t="s">
        <v>107</v>
      </c>
      <c r="D37" t="s">
        <v>90</v>
      </c>
      <c r="E37" t="s">
        <v>657</v>
      </c>
      <c r="I37">
        <f t="shared" si="14"/>
        <v>16</v>
      </c>
      <c r="J37">
        <f t="shared" si="10"/>
        <v>32</v>
      </c>
      <c r="K37">
        <f t="shared" si="11"/>
        <v>31</v>
      </c>
      <c r="L37">
        <f t="shared" si="12"/>
        <v>32</v>
      </c>
      <c r="M37">
        <f t="shared" si="13"/>
        <v>16</v>
      </c>
      <c r="N37" s="1">
        <f t="shared" si="15"/>
        <v>25.4</v>
      </c>
      <c r="O37">
        <f t="shared" si="16"/>
        <v>8.590692637965809</v>
      </c>
      <c r="P37">
        <f t="shared" si="17"/>
        <v>0.3382162455892051</v>
      </c>
    </row>
    <row r="38" spans="1:16" ht="15">
      <c r="A38" t="s">
        <v>91</v>
      </c>
      <c r="B38" t="s">
        <v>91</v>
      </c>
      <c r="C38" t="s">
        <v>46</v>
      </c>
      <c r="D38" t="s">
        <v>91</v>
      </c>
      <c r="E38" t="s">
        <v>91</v>
      </c>
      <c r="I38">
        <f t="shared" si="14"/>
        <v>32</v>
      </c>
      <c r="J38">
        <f t="shared" si="10"/>
        <v>32</v>
      </c>
      <c r="K38">
        <f t="shared" si="11"/>
        <v>31</v>
      </c>
      <c r="L38">
        <f t="shared" si="12"/>
        <v>32</v>
      </c>
      <c r="M38">
        <f t="shared" si="13"/>
        <v>32</v>
      </c>
      <c r="N38" s="1">
        <f t="shared" si="15"/>
        <v>31.8</v>
      </c>
      <c r="O38">
        <f t="shared" si="16"/>
        <v>0.4472135954999579</v>
      </c>
      <c r="P38">
        <f t="shared" si="17"/>
        <v>0.014063320613206224</v>
      </c>
    </row>
    <row r="39" spans="1:16" ht="15">
      <c r="A39" t="s">
        <v>92</v>
      </c>
      <c r="B39" t="s">
        <v>108</v>
      </c>
      <c r="C39" t="s">
        <v>118</v>
      </c>
      <c r="D39" t="s">
        <v>108</v>
      </c>
      <c r="E39" t="s">
        <v>92</v>
      </c>
      <c r="I39">
        <f t="shared" si="14"/>
        <v>32</v>
      </c>
      <c r="J39">
        <f t="shared" si="10"/>
        <v>47</v>
      </c>
      <c r="K39">
        <f t="shared" si="11"/>
        <v>31</v>
      </c>
      <c r="L39">
        <f t="shared" si="12"/>
        <v>47</v>
      </c>
      <c r="M39">
        <f t="shared" si="13"/>
        <v>32</v>
      </c>
      <c r="N39" s="1">
        <f t="shared" si="15"/>
        <v>37.8</v>
      </c>
      <c r="O39">
        <f t="shared" si="16"/>
        <v>8.408329203831165</v>
      </c>
      <c r="P39">
        <f t="shared" si="17"/>
        <v>0.22244257152992503</v>
      </c>
    </row>
    <row r="40" spans="1:16" ht="15">
      <c r="A40" t="s">
        <v>658</v>
      </c>
      <c r="B40" t="s">
        <v>49</v>
      </c>
      <c r="C40" t="s">
        <v>35</v>
      </c>
      <c r="D40" t="s">
        <v>49</v>
      </c>
      <c r="E40" t="s">
        <v>658</v>
      </c>
      <c r="I40">
        <f t="shared" si="14"/>
        <v>32</v>
      </c>
      <c r="J40">
        <f t="shared" si="10"/>
        <v>47</v>
      </c>
      <c r="K40">
        <f t="shared" si="11"/>
        <v>46</v>
      </c>
      <c r="L40">
        <f t="shared" si="12"/>
        <v>47</v>
      </c>
      <c r="M40">
        <f t="shared" si="13"/>
        <v>32</v>
      </c>
      <c r="N40" s="1">
        <f t="shared" si="15"/>
        <v>40.8</v>
      </c>
      <c r="O40">
        <f t="shared" si="16"/>
        <v>8.04363102087607</v>
      </c>
      <c r="P40">
        <f t="shared" si="17"/>
        <v>0.19714781913911938</v>
      </c>
    </row>
    <row r="41" spans="1:18" ht="15">
      <c r="A41" t="s">
        <v>93</v>
      </c>
      <c r="B41" t="s">
        <v>129</v>
      </c>
      <c r="C41" t="s">
        <v>119</v>
      </c>
      <c r="D41" t="s">
        <v>129</v>
      </c>
      <c r="E41" t="s">
        <v>93</v>
      </c>
      <c r="I41">
        <f t="shared" si="14"/>
        <v>47</v>
      </c>
      <c r="J41">
        <f t="shared" si="10"/>
        <v>63</v>
      </c>
      <c r="K41">
        <f t="shared" si="11"/>
        <v>46</v>
      </c>
      <c r="L41">
        <f t="shared" si="12"/>
        <v>63</v>
      </c>
      <c r="M41">
        <f t="shared" si="13"/>
        <v>47</v>
      </c>
      <c r="N41" s="1">
        <f t="shared" si="15"/>
        <v>53.2</v>
      </c>
      <c r="O41">
        <f t="shared" si="16"/>
        <v>8.955445270895234</v>
      </c>
      <c r="P41">
        <f t="shared" si="17"/>
        <v>0.16833543742284274</v>
      </c>
      <c r="R41" t="s">
        <v>1379</v>
      </c>
    </row>
    <row r="42" spans="1:20" ht="15">
      <c r="A42" t="s">
        <v>508</v>
      </c>
      <c r="B42" t="s">
        <v>80</v>
      </c>
      <c r="C42" t="s">
        <v>668</v>
      </c>
      <c r="D42" t="s">
        <v>80</v>
      </c>
      <c r="E42" t="s">
        <v>508</v>
      </c>
      <c r="I42">
        <f t="shared" si="14"/>
        <v>47</v>
      </c>
      <c r="J42">
        <f t="shared" si="10"/>
        <v>63</v>
      </c>
      <c r="K42">
        <f t="shared" si="11"/>
        <v>46</v>
      </c>
      <c r="L42">
        <f t="shared" si="12"/>
        <v>63</v>
      </c>
      <c r="M42">
        <f t="shared" si="13"/>
        <v>47</v>
      </c>
      <c r="N42" s="1">
        <f t="shared" si="15"/>
        <v>53.2</v>
      </c>
      <c r="O42">
        <f t="shared" si="16"/>
        <v>8.955445270895234</v>
      </c>
      <c r="P42">
        <f t="shared" si="17"/>
        <v>0.16833543742284274</v>
      </c>
      <c r="R42" t="s">
        <v>1380</v>
      </c>
      <c r="S42" t="s">
        <v>1385</v>
      </c>
      <c r="T42" t="s">
        <v>1386</v>
      </c>
    </row>
    <row r="43" spans="1:20" ht="15">
      <c r="A43" t="s">
        <v>94</v>
      </c>
      <c r="B43" t="s">
        <v>94</v>
      </c>
      <c r="C43" t="s">
        <v>120</v>
      </c>
      <c r="D43" t="s">
        <v>94</v>
      </c>
      <c r="E43" t="s">
        <v>676</v>
      </c>
      <c r="I43">
        <f t="shared" si="14"/>
        <v>63</v>
      </c>
      <c r="J43">
        <f t="shared" si="10"/>
        <v>63</v>
      </c>
      <c r="K43">
        <f t="shared" si="11"/>
        <v>62</v>
      </c>
      <c r="L43">
        <f t="shared" si="12"/>
        <v>63</v>
      </c>
      <c r="M43">
        <f t="shared" si="13"/>
        <v>47</v>
      </c>
      <c r="N43" s="1">
        <f t="shared" si="15"/>
        <v>59.6</v>
      </c>
      <c r="O43">
        <f t="shared" si="16"/>
        <v>7.056911505750953</v>
      </c>
      <c r="P43">
        <f t="shared" si="17"/>
        <v>0.11840455546562001</v>
      </c>
      <c r="R43">
        <v>100</v>
      </c>
      <c r="S43">
        <v>140.8</v>
      </c>
      <c r="T43">
        <v>140.6</v>
      </c>
    </row>
    <row r="44" spans="1:20" ht="15">
      <c r="A44" t="s">
        <v>95</v>
      </c>
      <c r="B44" t="s">
        <v>665</v>
      </c>
      <c r="C44" t="s">
        <v>171</v>
      </c>
      <c r="D44" t="s">
        <v>41</v>
      </c>
      <c r="E44" t="s">
        <v>95</v>
      </c>
      <c r="I44">
        <f t="shared" si="14"/>
        <v>63</v>
      </c>
      <c r="J44">
        <f t="shared" si="10"/>
        <v>79</v>
      </c>
      <c r="K44">
        <f t="shared" si="11"/>
        <v>62</v>
      </c>
      <c r="L44">
        <f t="shared" si="12"/>
        <v>78</v>
      </c>
      <c r="M44">
        <f t="shared" si="13"/>
        <v>63</v>
      </c>
      <c r="N44" s="1">
        <f t="shared" si="15"/>
        <v>69</v>
      </c>
      <c r="O44">
        <f t="shared" si="16"/>
        <v>8.689073598491383</v>
      </c>
      <c r="P44">
        <f t="shared" si="17"/>
        <v>0.12592860287668672</v>
      </c>
      <c r="R44">
        <v>150</v>
      </c>
      <c r="S44">
        <v>112.6</v>
      </c>
      <c r="T44">
        <v>125</v>
      </c>
    </row>
    <row r="45" spans="1:20" ht="15">
      <c r="A45" t="s">
        <v>659</v>
      </c>
      <c r="B45" t="s">
        <v>96</v>
      </c>
      <c r="C45" t="s">
        <v>669</v>
      </c>
      <c r="D45" t="s">
        <v>109</v>
      </c>
      <c r="E45" t="s">
        <v>659</v>
      </c>
      <c r="I45">
        <f t="shared" si="14"/>
        <v>63</v>
      </c>
      <c r="J45">
        <f t="shared" si="10"/>
        <v>79</v>
      </c>
      <c r="K45">
        <f t="shared" si="11"/>
        <v>62</v>
      </c>
      <c r="L45">
        <f t="shared" si="12"/>
        <v>78</v>
      </c>
      <c r="M45">
        <f t="shared" si="13"/>
        <v>63</v>
      </c>
      <c r="N45" s="1">
        <f t="shared" si="15"/>
        <v>69</v>
      </c>
      <c r="O45">
        <f t="shared" si="16"/>
        <v>8.689073598491383</v>
      </c>
      <c r="P45">
        <f t="shared" si="17"/>
        <v>0.12592860287668672</v>
      </c>
      <c r="R45">
        <v>200</v>
      </c>
      <c r="S45">
        <v>168.8</v>
      </c>
      <c r="T45">
        <v>168.8</v>
      </c>
    </row>
    <row r="46" spans="1:20" ht="15">
      <c r="A46" t="s">
        <v>97</v>
      </c>
      <c r="B46" t="s">
        <v>131</v>
      </c>
      <c r="C46" t="s">
        <v>110</v>
      </c>
      <c r="D46" t="s">
        <v>110</v>
      </c>
      <c r="E46" t="s">
        <v>677</v>
      </c>
      <c r="I46">
        <f t="shared" si="14"/>
        <v>79</v>
      </c>
      <c r="J46">
        <f t="shared" si="10"/>
        <v>94</v>
      </c>
      <c r="K46">
        <f t="shared" si="11"/>
        <v>78</v>
      </c>
      <c r="L46">
        <f t="shared" si="12"/>
        <v>78</v>
      </c>
      <c r="M46">
        <f t="shared" si="13"/>
        <v>63</v>
      </c>
      <c r="N46" s="1">
        <f t="shared" si="15"/>
        <v>78.4</v>
      </c>
      <c r="O46">
        <f t="shared" si="16"/>
        <v>10.96813566655702</v>
      </c>
      <c r="P46">
        <f t="shared" si="17"/>
        <v>0.13989968962445176</v>
      </c>
      <c r="R46">
        <v>250</v>
      </c>
      <c r="S46">
        <v>274.8</v>
      </c>
      <c r="T46">
        <v>300</v>
      </c>
    </row>
    <row r="47" spans="1:20" ht="15">
      <c r="A47" t="s">
        <v>660</v>
      </c>
      <c r="B47" t="s">
        <v>98</v>
      </c>
      <c r="C47" t="s">
        <v>222</v>
      </c>
      <c r="D47" t="s">
        <v>98</v>
      </c>
      <c r="E47" t="s">
        <v>660</v>
      </c>
      <c r="I47">
        <f t="shared" si="14"/>
        <v>79</v>
      </c>
      <c r="J47">
        <f t="shared" si="10"/>
        <v>94</v>
      </c>
      <c r="K47">
        <f t="shared" si="11"/>
        <v>78</v>
      </c>
      <c r="L47">
        <f t="shared" si="12"/>
        <v>94</v>
      </c>
      <c r="M47">
        <f t="shared" si="13"/>
        <v>79</v>
      </c>
      <c r="N47" s="1">
        <f t="shared" si="15"/>
        <v>84.8</v>
      </c>
      <c r="O47">
        <f t="shared" si="16"/>
        <v>8.408329203831164</v>
      </c>
      <c r="P47">
        <f t="shared" si="17"/>
        <v>0.09915482551687693</v>
      </c>
      <c r="R47">
        <v>300</v>
      </c>
      <c r="S47">
        <v>218.6</v>
      </c>
      <c r="T47">
        <v>246.8</v>
      </c>
    </row>
    <row r="48" spans="1:20" ht="15">
      <c r="A48" t="s">
        <v>661</v>
      </c>
      <c r="B48" t="s">
        <v>99</v>
      </c>
      <c r="C48" t="s">
        <v>670</v>
      </c>
      <c r="D48" t="s">
        <v>99</v>
      </c>
      <c r="E48" t="s">
        <v>661</v>
      </c>
      <c r="I48">
        <f t="shared" si="14"/>
        <v>79</v>
      </c>
      <c r="J48">
        <f t="shared" si="10"/>
        <v>94</v>
      </c>
      <c r="K48">
        <f t="shared" si="11"/>
        <v>78</v>
      </c>
      <c r="L48">
        <f t="shared" si="12"/>
        <v>94</v>
      </c>
      <c r="M48">
        <f t="shared" si="13"/>
        <v>79</v>
      </c>
      <c r="N48" s="1">
        <f t="shared" si="15"/>
        <v>84.8</v>
      </c>
      <c r="O48">
        <f t="shared" si="16"/>
        <v>8.408329203831164</v>
      </c>
      <c r="P48">
        <f t="shared" si="17"/>
        <v>0.09915482551687693</v>
      </c>
      <c r="R48">
        <v>350</v>
      </c>
      <c r="S48">
        <v>331.6</v>
      </c>
      <c r="T48">
        <v>321.8</v>
      </c>
    </row>
    <row r="49" spans="1:20" ht="15">
      <c r="A49" t="s">
        <v>111</v>
      </c>
      <c r="B49" t="s">
        <v>100</v>
      </c>
      <c r="C49" t="s">
        <v>671</v>
      </c>
      <c r="D49" t="s">
        <v>100</v>
      </c>
      <c r="E49" t="s">
        <v>678</v>
      </c>
      <c r="I49">
        <f t="shared" si="14"/>
        <v>94</v>
      </c>
      <c r="J49">
        <f t="shared" si="10"/>
        <v>110</v>
      </c>
      <c r="K49">
        <f t="shared" si="11"/>
        <v>93</v>
      </c>
      <c r="L49">
        <f t="shared" si="12"/>
        <v>110</v>
      </c>
      <c r="M49">
        <f t="shared" si="13"/>
        <v>79</v>
      </c>
      <c r="N49" s="1">
        <f t="shared" si="15"/>
        <v>97.2</v>
      </c>
      <c r="O49">
        <f t="shared" si="16"/>
        <v>13.103434664239781</v>
      </c>
      <c r="P49">
        <f t="shared" si="17"/>
        <v>0.13480899860328993</v>
      </c>
      <c r="R49">
        <v>400</v>
      </c>
      <c r="S49">
        <v>325.2</v>
      </c>
      <c r="T49">
        <v>350.4</v>
      </c>
    </row>
    <row r="50" spans="1:20" ht="15">
      <c r="A50" t="s">
        <v>465</v>
      </c>
      <c r="B50" t="s">
        <v>101</v>
      </c>
      <c r="C50" t="s">
        <v>672</v>
      </c>
      <c r="D50" t="s">
        <v>101</v>
      </c>
      <c r="E50" t="s">
        <v>465</v>
      </c>
      <c r="I50">
        <f t="shared" si="14"/>
        <v>94</v>
      </c>
      <c r="J50">
        <f t="shared" si="10"/>
        <v>110</v>
      </c>
      <c r="K50">
        <f t="shared" si="11"/>
        <v>93</v>
      </c>
      <c r="L50">
        <f t="shared" si="12"/>
        <v>110</v>
      </c>
      <c r="M50">
        <f t="shared" si="13"/>
        <v>94</v>
      </c>
      <c r="N50" s="1">
        <f t="shared" si="15"/>
        <v>100.2</v>
      </c>
      <c r="O50">
        <f t="shared" si="16"/>
        <v>8.955445270895245</v>
      </c>
      <c r="P50">
        <f t="shared" si="17"/>
        <v>0.08937570130633977</v>
      </c>
      <c r="R50">
        <v>450</v>
      </c>
      <c r="S50">
        <v>487.8</v>
      </c>
      <c r="T50">
        <v>443.8</v>
      </c>
    </row>
    <row r="51" spans="1:20" ht="15">
      <c r="A51" t="s">
        <v>662</v>
      </c>
      <c r="B51" t="s">
        <v>124</v>
      </c>
      <c r="C51" t="s">
        <v>113</v>
      </c>
      <c r="D51" t="s">
        <v>102</v>
      </c>
      <c r="E51" t="s">
        <v>662</v>
      </c>
      <c r="I51">
        <f t="shared" si="14"/>
        <v>94</v>
      </c>
      <c r="J51">
        <f t="shared" si="10"/>
        <v>125</v>
      </c>
      <c r="K51">
        <f t="shared" si="11"/>
        <v>109</v>
      </c>
      <c r="L51">
        <f t="shared" si="12"/>
        <v>110</v>
      </c>
      <c r="M51">
        <f t="shared" si="13"/>
        <v>94</v>
      </c>
      <c r="N51" s="1">
        <f t="shared" si="15"/>
        <v>106.4</v>
      </c>
      <c r="O51">
        <f t="shared" si="16"/>
        <v>12.973048986263764</v>
      </c>
      <c r="P51">
        <f t="shared" si="17"/>
        <v>0.12192715212653914</v>
      </c>
      <c r="R51">
        <v>500</v>
      </c>
      <c r="S51">
        <v>418.8</v>
      </c>
      <c r="T51">
        <v>615.6</v>
      </c>
    </row>
    <row r="52" spans="1:20" ht="15">
      <c r="A52" t="s">
        <v>184</v>
      </c>
      <c r="B52" t="s">
        <v>103</v>
      </c>
      <c r="C52" t="s">
        <v>143</v>
      </c>
      <c r="D52" t="s">
        <v>103</v>
      </c>
      <c r="E52" t="s">
        <v>679</v>
      </c>
      <c r="I52">
        <f t="shared" si="14"/>
        <v>110</v>
      </c>
      <c r="J52">
        <f t="shared" si="10"/>
        <v>125</v>
      </c>
      <c r="K52">
        <f t="shared" si="11"/>
        <v>109</v>
      </c>
      <c r="L52">
        <f t="shared" si="12"/>
        <v>125</v>
      </c>
      <c r="M52">
        <f t="shared" si="13"/>
        <v>94</v>
      </c>
      <c r="N52" s="1">
        <f t="shared" si="15"/>
        <v>112.6</v>
      </c>
      <c r="O52">
        <f t="shared" si="16"/>
        <v>12.973048986263764</v>
      </c>
      <c r="P52">
        <f t="shared" si="17"/>
        <v>0.11521357891886115</v>
      </c>
      <c r="R52">
        <v>550</v>
      </c>
      <c r="S52">
        <v>437.8</v>
      </c>
      <c r="T52">
        <v>544</v>
      </c>
    </row>
    <row r="53" spans="1:16" ht="15">
      <c r="A53" t="s">
        <v>663</v>
      </c>
      <c r="B53" t="s">
        <v>666</v>
      </c>
      <c r="C53" t="s">
        <v>673</v>
      </c>
      <c r="D53" t="s">
        <v>666</v>
      </c>
      <c r="E53" t="s">
        <v>680</v>
      </c>
      <c r="I53">
        <f t="shared" si="14"/>
        <v>110</v>
      </c>
      <c r="J53">
        <f t="shared" si="10"/>
        <v>125</v>
      </c>
      <c r="K53">
        <f t="shared" si="11"/>
        <v>109</v>
      </c>
      <c r="L53">
        <f t="shared" si="12"/>
        <v>125</v>
      </c>
      <c r="M53">
        <f t="shared" si="13"/>
        <v>94</v>
      </c>
      <c r="N53" s="1">
        <f t="shared" si="15"/>
        <v>112.6</v>
      </c>
      <c r="O53">
        <f t="shared" si="16"/>
        <v>12.973048986263764</v>
      </c>
      <c r="P53">
        <f t="shared" si="17"/>
        <v>0.11521357891886115</v>
      </c>
    </row>
    <row r="54" spans="1:16" ht="15">
      <c r="A54" t="s">
        <v>664</v>
      </c>
      <c r="B54" t="s">
        <v>667</v>
      </c>
      <c r="C54" t="s">
        <v>674</v>
      </c>
      <c r="D54" t="s">
        <v>675</v>
      </c>
      <c r="E54" t="s">
        <v>681</v>
      </c>
      <c r="I54">
        <f t="shared" si="14"/>
        <v>3063</v>
      </c>
      <c r="J54">
        <f t="shared" si="10"/>
        <v>3188</v>
      </c>
      <c r="K54">
        <f t="shared" si="11"/>
        <v>3093</v>
      </c>
      <c r="L54">
        <f t="shared" si="12"/>
        <v>3172</v>
      </c>
      <c r="M54">
        <f t="shared" si="13"/>
        <v>3078</v>
      </c>
      <c r="N54" s="1">
        <f t="shared" si="15"/>
        <v>3118.8</v>
      </c>
      <c r="O54">
        <f t="shared" si="16"/>
        <v>57.14630346750348</v>
      </c>
      <c r="P54">
        <f t="shared" si="17"/>
        <v>0.018323170279435513</v>
      </c>
    </row>
    <row r="56" spans="1:20" ht="15">
      <c r="A56" t="s">
        <v>134</v>
      </c>
      <c r="R56" t="s">
        <v>1380</v>
      </c>
      <c r="S56" t="s">
        <v>1382</v>
      </c>
      <c r="T56" t="s">
        <v>1387</v>
      </c>
    </row>
    <row r="57" spans="1:22" ht="15">
      <c r="A57" t="s">
        <v>682</v>
      </c>
      <c r="B57" t="s">
        <v>682</v>
      </c>
      <c r="C57" t="s">
        <v>682</v>
      </c>
      <c r="D57" t="s">
        <v>682</v>
      </c>
      <c r="E57" t="s">
        <v>682</v>
      </c>
      <c r="R57">
        <v>100</v>
      </c>
      <c r="S57">
        <v>0</v>
      </c>
      <c r="T57">
        <v>806.1999999999999</v>
      </c>
      <c r="V57" t="s">
        <v>1390</v>
      </c>
    </row>
    <row r="58" spans="1:22" ht="15">
      <c r="A58" t="s">
        <v>23</v>
      </c>
      <c r="B58" t="s">
        <v>23</v>
      </c>
      <c r="C58" t="s">
        <v>23</v>
      </c>
      <c r="D58" t="s">
        <v>23</v>
      </c>
      <c r="E58" t="s">
        <v>23</v>
      </c>
      <c r="N58" s="1" t="s">
        <v>1376</v>
      </c>
      <c r="O58" t="s">
        <v>1377</v>
      </c>
      <c r="P58" t="s">
        <v>1378</v>
      </c>
      <c r="R58">
        <v>150</v>
      </c>
      <c r="S58">
        <v>0</v>
      </c>
      <c r="T58">
        <v>2087.4</v>
      </c>
      <c r="V58" t="s">
        <v>1391</v>
      </c>
    </row>
    <row r="59" spans="1:20" ht="15">
      <c r="A59" t="s">
        <v>76</v>
      </c>
      <c r="B59" t="s">
        <v>25</v>
      </c>
      <c r="C59" t="s">
        <v>54</v>
      </c>
      <c r="D59" t="s">
        <v>54</v>
      </c>
      <c r="E59" t="s">
        <v>25</v>
      </c>
      <c r="I59">
        <f>VALUE(MID(A59,FIND(" ",A59)+1,LEN(A59)-FIND(" ",A59)))</f>
        <v>16</v>
      </c>
      <c r="J59">
        <f aca="true" t="shared" si="18" ref="J59:J80">VALUE(MID(B59,FIND(" ",B59)+1,LEN(B59)-FIND(" ",B59)))</f>
        <v>15</v>
      </c>
      <c r="K59">
        <f aca="true" t="shared" si="19" ref="K59:K80">VALUE(MID(C59,FIND(" ",C59)+1,LEN(C59)-FIND(" ",C59)))</f>
        <v>0</v>
      </c>
      <c r="L59">
        <f aca="true" t="shared" si="20" ref="L59:L80">VALUE(MID(D59,FIND(" ",D59)+1,LEN(D59)-FIND(" ",D59)))</f>
        <v>0</v>
      </c>
      <c r="M59">
        <f aca="true" t="shared" si="21" ref="M59:M80">VALUE(MID(E59,FIND(" ",E59)+1,LEN(E59)-FIND(" ",E59)))</f>
        <v>15</v>
      </c>
      <c r="N59" s="1">
        <f>SUM(I59:M59)/5</f>
        <v>9.2</v>
      </c>
      <c r="O59">
        <f>_xlfn.STDEV.S(I59:M59)</f>
        <v>8.408329203831164</v>
      </c>
      <c r="P59">
        <f>O59/N59</f>
        <v>0.9139488265033874</v>
      </c>
      <c r="R59">
        <v>200</v>
      </c>
      <c r="S59">
        <v>3.1999999999999886</v>
      </c>
      <c r="T59">
        <v>3884.2</v>
      </c>
    </row>
    <row r="60" spans="1:20" ht="15">
      <c r="A60" t="s">
        <v>56</v>
      </c>
      <c r="B60" t="s">
        <v>27</v>
      </c>
      <c r="C60" t="s">
        <v>56</v>
      </c>
      <c r="D60" t="s">
        <v>27</v>
      </c>
      <c r="E60" t="s">
        <v>27</v>
      </c>
      <c r="I60">
        <f aca="true" t="shared" si="22" ref="I60:I80">VALUE(MID(A60,FIND(" ",A60)+1,LEN(A60)-FIND(" ",A60)))</f>
        <v>16</v>
      </c>
      <c r="J60">
        <f t="shared" si="18"/>
        <v>15</v>
      </c>
      <c r="K60">
        <f t="shared" si="19"/>
        <v>16</v>
      </c>
      <c r="L60">
        <f t="shared" si="20"/>
        <v>15</v>
      </c>
      <c r="M60">
        <f t="shared" si="21"/>
        <v>15</v>
      </c>
      <c r="N60" s="1">
        <f aca="true" t="shared" si="23" ref="N60:N80">SUM(I60:M60)/5</f>
        <v>15.4</v>
      </c>
      <c r="O60">
        <f aca="true" t="shared" si="24" ref="O60:O80">_xlfn.STDEV.S(I60:M60)</f>
        <v>0.5477225575051662</v>
      </c>
      <c r="P60">
        <f aca="true" t="shared" si="25" ref="P60:P80">O60/N60</f>
        <v>0.0355663998379978</v>
      </c>
      <c r="R60">
        <v>250</v>
      </c>
      <c r="S60">
        <v>0</v>
      </c>
      <c r="T60">
        <v>6221.8</v>
      </c>
    </row>
    <row r="61" spans="1:20" ht="15">
      <c r="A61" t="s">
        <v>58</v>
      </c>
      <c r="B61" t="s">
        <v>29</v>
      </c>
      <c r="C61" t="s">
        <v>89</v>
      </c>
      <c r="D61" t="s">
        <v>117</v>
      </c>
      <c r="E61" t="s">
        <v>29</v>
      </c>
      <c r="I61">
        <f t="shared" si="22"/>
        <v>32</v>
      </c>
      <c r="J61">
        <f t="shared" si="18"/>
        <v>31</v>
      </c>
      <c r="K61">
        <f t="shared" si="19"/>
        <v>16</v>
      </c>
      <c r="L61">
        <f t="shared" si="20"/>
        <v>15</v>
      </c>
      <c r="M61">
        <f t="shared" si="21"/>
        <v>31</v>
      </c>
      <c r="N61" s="1">
        <f t="shared" si="23"/>
        <v>25</v>
      </c>
      <c r="O61">
        <f t="shared" si="24"/>
        <v>8.689073598491383</v>
      </c>
      <c r="P61">
        <f t="shared" si="25"/>
        <v>0.3475629439396553</v>
      </c>
      <c r="R61">
        <v>300</v>
      </c>
      <c r="S61">
        <v>3.200000000000017</v>
      </c>
      <c r="T61">
        <v>9051.800000000001</v>
      </c>
    </row>
    <row r="62" spans="1:20" ht="15">
      <c r="A62" t="s">
        <v>60</v>
      </c>
      <c r="B62" t="s">
        <v>31</v>
      </c>
      <c r="C62" t="s">
        <v>60</v>
      </c>
      <c r="D62" t="s">
        <v>31</v>
      </c>
      <c r="E62" t="s">
        <v>31</v>
      </c>
      <c r="I62">
        <f t="shared" si="22"/>
        <v>32</v>
      </c>
      <c r="J62">
        <f t="shared" si="18"/>
        <v>31</v>
      </c>
      <c r="K62">
        <f t="shared" si="19"/>
        <v>32</v>
      </c>
      <c r="L62">
        <f t="shared" si="20"/>
        <v>31</v>
      </c>
      <c r="M62">
        <f t="shared" si="21"/>
        <v>31</v>
      </c>
      <c r="N62" s="1">
        <f t="shared" si="23"/>
        <v>31.4</v>
      </c>
      <c r="O62">
        <f t="shared" si="24"/>
        <v>0.5477225575051661</v>
      </c>
      <c r="P62">
        <f t="shared" si="25"/>
        <v>0.01744339355111994</v>
      </c>
      <c r="R62">
        <v>350</v>
      </c>
      <c r="S62">
        <v>0</v>
      </c>
      <c r="T62">
        <v>12065.800000000001</v>
      </c>
    </row>
    <row r="63" spans="1:20" ht="15">
      <c r="A63" t="s">
        <v>47</v>
      </c>
      <c r="B63" t="s">
        <v>47</v>
      </c>
      <c r="C63" t="s">
        <v>180</v>
      </c>
      <c r="D63" t="s">
        <v>136</v>
      </c>
      <c r="E63" t="s">
        <v>33</v>
      </c>
      <c r="I63">
        <f t="shared" si="22"/>
        <v>47</v>
      </c>
      <c r="J63">
        <f t="shared" si="18"/>
        <v>47</v>
      </c>
      <c r="K63">
        <f t="shared" si="19"/>
        <v>32</v>
      </c>
      <c r="L63">
        <f t="shared" si="20"/>
        <v>31</v>
      </c>
      <c r="M63">
        <f t="shared" si="21"/>
        <v>46</v>
      </c>
      <c r="N63" s="1">
        <f t="shared" si="23"/>
        <v>40.6</v>
      </c>
      <c r="O63">
        <f t="shared" si="24"/>
        <v>8.324662155306976</v>
      </c>
      <c r="P63">
        <f t="shared" si="25"/>
        <v>0.2050409397858861</v>
      </c>
      <c r="R63">
        <v>400</v>
      </c>
      <c r="S63">
        <v>0</v>
      </c>
      <c r="T63">
        <v>16181.6</v>
      </c>
    </row>
    <row r="64" spans="1:20" ht="15">
      <c r="A64" t="s">
        <v>49</v>
      </c>
      <c r="B64" t="s">
        <v>49</v>
      </c>
      <c r="C64" t="s">
        <v>49</v>
      </c>
      <c r="D64" t="s">
        <v>692</v>
      </c>
      <c r="E64" t="s">
        <v>35</v>
      </c>
      <c r="I64">
        <f t="shared" si="22"/>
        <v>47</v>
      </c>
      <c r="J64">
        <f t="shared" si="18"/>
        <v>47</v>
      </c>
      <c r="K64">
        <f t="shared" si="19"/>
        <v>47</v>
      </c>
      <c r="L64">
        <f t="shared" si="20"/>
        <v>31</v>
      </c>
      <c r="M64">
        <f t="shared" si="21"/>
        <v>46</v>
      </c>
      <c r="N64" s="1">
        <f t="shared" si="23"/>
        <v>43.6</v>
      </c>
      <c r="O64">
        <f t="shared" si="24"/>
        <v>7.056911505750953</v>
      </c>
      <c r="P64">
        <f t="shared" si="25"/>
        <v>0.16185576848052644</v>
      </c>
      <c r="R64">
        <v>450</v>
      </c>
      <c r="S64">
        <v>0</v>
      </c>
      <c r="T64">
        <v>20274.600000000002</v>
      </c>
    </row>
    <row r="65" spans="1:20" ht="15">
      <c r="A65" t="s">
        <v>79</v>
      </c>
      <c r="B65" t="s">
        <v>37</v>
      </c>
      <c r="C65" t="s">
        <v>137</v>
      </c>
      <c r="D65" t="s">
        <v>693</v>
      </c>
      <c r="E65" t="s">
        <v>693</v>
      </c>
      <c r="I65">
        <f t="shared" si="22"/>
        <v>63</v>
      </c>
      <c r="J65">
        <f t="shared" si="18"/>
        <v>62</v>
      </c>
      <c r="K65">
        <f t="shared" si="19"/>
        <v>47</v>
      </c>
      <c r="L65">
        <f t="shared" si="20"/>
        <v>46</v>
      </c>
      <c r="M65">
        <f t="shared" si="21"/>
        <v>46</v>
      </c>
      <c r="N65" s="1">
        <f t="shared" si="23"/>
        <v>52.8</v>
      </c>
      <c r="O65">
        <f t="shared" si="24"/>
        <v>8.87130204648674</v>
      </c>
      <c r="P65">
        <f t="shared" si="25"/>
        <v>0.16801708421376402</v>
      </c>
      <c r="R65">
        <v>500</v>
      </c>
      <c r="S65">
        <v>0</v>
      </c>
      <c r="T65">
        <v>25407.600000000002</v>
      </c>
    </row>
    <row r="66" spans="1:20" ht="15">
      <c r="A66" t="s">
        <v>138</v>
      </c>
      <c r="B66" t="s">
        <v>50</v>
      </c>
      <c r="C66" t="s">
        <v>138</v>
      </c>
      <c r="D66" t="s">
        <v>694</v>
      </c>
      <c r="E66" t="s">
        <v>50</v>
      </c>
      <c r="I66">
        <f t="shared" si="22"/>
        <v>63</v>
      </c>
      <c r="J66">
        <f t="shared" si="18"/>
        <v>62</v>
      </c>
      <c r="K66">
        <f t="shared" si="19"/>
        <v>63</v>
      </c>
      <c r="L66">
        <f t="shared" si="20"/>
        <v>46</v>
      </c>
      <c r="M66">
        <f t="shared" si="21"/>
        <v>62</v>
      </c>
      <c r="N66" s="1">
        <f t="shared" si="23"/>
        <v>59.2</v>
      </c>
      <c r="O66">
        <f t="shared" si="24"/>
        <v>7.395944834840226</v>
      </c>
      <c r="P66">
        <f t="shared" si="25"/>
        <v>0.12493150058851733</v>
      </c>
      <c r="R66">
        <v>550</v>
      </c>
      <c r="S66">
        <v>0</v>
      </c>
      <c r="T66">
        <v>31300.6</v>
      </c>
    </row>
    <row r="67" spans="1:16" ht="15">
      <c r="A67" t="s">
        <v>41</v>
      </c>
      <c r="B67" t="s">
        <v>171</v>
      </c>
      <c r="C67" t="s">
        <v>95</v>
      </c>
      <c r="D67" t="s">
        <v>171</v>
      </c>
      <c r="E67" t="s">
        <v>171</v>
      </c>
      <c r="I67">
        <f t="shared" si="22"/>
        <v>78</v>
      </c>
      <c r="J67">
        <f t="shared" si="18"/>
        <v>62</v>
      </c>
      <c r="K67">
        <f t="shared" si="19"/>
        <v>63</v>
      </c>
      <c r="L67">
        <f t="shared" si="20"/>
        <v>62</v>
      </c>
      <c r="M67">
        <f t="shared" si="21"/>
        <v>62</v>
      </c>
      <c r="N67" s="1">
        <f t="shared" si="23"/>
        <v>65.4</v>
      </c>
      <c r="O67">
        <f t="shared" si="24"/>
        <v>7.056911505750939</v>
      </c>
      <c r="P67">
        <f t="shared" si="25"/>
        <v>0.10790384565368408</v>
      </c>
    </row>
    <row r="68" spans="1:16" ht="15">
      <c r="A68" t="s">
        <v>139</v>
      </c>
      <c r="B68" t="s">
        <v>139</v>
      </c>
      <c r="C68" t="s">
        <v>181</v>
      </c>
      <c r="D68" t="s">
        <v>695</v>
      </c>
      <c r="E68" t="s">
        <v>695</v>
      </c>
      <c r="I68">
        <f t="shared" si="22"/>
        <v>78</v>
      </c>
      <c r="J68">
        <f t="shared" si="18"/>
        <v>78</v>
      </c>
      <c r="K68">
        <f t="shared" si="19"/>
        <v>79</v>
      </c>
      <c r="L68">
        <f t="shared" si="20"/>
        <v>62</v>
      </c>
      <c r="M68">
        <f t="shared" si="21"/>
        <v>62</v>
      </c>
      <c r="N68" s="1">
        <f t="shared" si="23"/>
        <v>71.8</v>
      </c>
      <c r="O68">
        <f t="shared" si="24"/>
        <v>8.955445270895234</v>
      </c>
      <c r="P68">
        <f t="shared" si="25"/>
        <v>0.12472765001246845</v>
      </c>
    </row>
    <row r="69" spans="1:16" ht="15">
      <c r="A69" t="s">
        <v>558</v>
      </c>
      <c r="B69" t="s">
        <v>140</v>
      </c>
      <c r="C69" t="s">
        <v>182</v>
      </c>
      <c r="D69" t="s">
        <v>696</v>
      </c>
      <c r="E69" t="s">
        <v>140</v>
      </c>
      <c r="I69">
        <f t="shared" si="22"/>
        <v>94</v>
      </c>
      <c r="J69">
        <f t="shared" si="18"/>
        <v>78</v>
      </c>
      <c r="K69">
        <f t="shared" si="19"/>
        <v>79</v>
      </c>
      <c r="L69">
        <f t="shared" si="20"/>
        <v>62</v>
      </c>
      <c r="M69">
        <f t="shared" si="21"/>
        <v>78</v>
      </c>
      <c r="N69" s="1">
        <f t="shared" si="23"/>
        <v>78.2</v>
      </c>
      <c r="O69">
        <f t="shared" si="24"/>
        <v>11.322543883774522</v>
      </c>
      <c r="P69">
        <f t="shared" si="25"/>
        <v>0.14478956373113197</v>
      </c>
    </row>
    <row r="70" spans="1:20" ht="15">
      <c r="A70" t="s">
        <v>99</v>
      </c>
      <c r="B70" t="s">
        <v>122</v>
      </c>
      <c r="C70" t="s">
        <v>99</v>
      </c>
      <c r="D70" t="s">
        <v>697</v>
      </c>
      <c r="E70" t="s">
        <v>670</v>
      </c>
      <c r="I70">
        <f t="shared" si="22"/>
        <v>94</v>
      </c>
      <c r="J70">
        <f t="shared" si="18"/>
        <v>93</v>
      </c>
      <c r="K70">
        <f t="shared" si="19"/>
        <v>94</v>
      </c>
      <c r="L70">
        <f t="shared" si="20"/>
        <v>140</v>
      </c>
      <c r="M70">
        <f t="shared" si="21"/>
        <v>78</v>
      </c>
      <c r="N70" s="1">
        <f t="shared" si="23"/>
        <v>99.8</v>
      </c>
      <c r="O70">
        <f t="shared" si="24"/>
        <v>23.477648945326717</v>
      </c>
      <c r="P70">
        <f t="shared" si="25"/>
        <v>0.2352469834201074</v>
      </c>
      <c r="R70" t="s">
        <v>1380</v>
      </c>
      <c r="S70" t="s">
        <v>1389</v>
      </c>
      <c r="T70" t="s">
        <v>1388</v>
      </c>
    </row>
    <row r="71" spans="1:20" ht="15">
      <c r="A71" t="s">
        <v>141</v>
      </c>
      <c r="B71" t="s">
        <v>172</v>
      </c>
      <c r="C71" t="s">
        <v>141</v>
      </c>
      <c r="D71" t="s">
        <v>698</v>
      </c>
      <c r="E71" t="s">
        <v>172</v>
      </c>
      <c r="I71">
        <f t="shared" si="22"/>
        <v>94</v>
      </c>
      <c r="J71">
        <f t="shared" si="18"/>
        <v>93</v>
      </c>
      <c r="K71">
        <f t="shared" si="19"/>
        <v>94</v>
      </c>
      <c r="L71">
        <f t="shared" si="20"/>
        <v>156</v>
      </c>
      <c r="M71">
        <f t="shared" si="21"/>
        <v>93</v>
      </c>
      <c r="N71" s="1">
        <f t="shared" si="23"/>
        <v>106</v>
      </c>
      <c r="O71">
        <f t="shared" si="24"/>
        <v>27.955321496988727</v>
      </c>
      <c r="P71">
        <f t="shared" si="25"/>
        <v>0.2637294480847993</v>
      </c>
      <c r="R71">
        <v>100</v>
      </c>
      <c r="S71">
        <v>2012.8</v>
      </c>
      <c r="T71">
        <v>3293.5999999999995</v>
      </c>
    </row>
    <row r="72" spans="1:20" ht="15">
      <c r="A72" t="s">
        <v>183</v>
      </c>
      <c r="B72" t="s">
        <v>685</v>
      </c>
      <c r="C72" t="s">
        <v>690</v>
      </c>
      <c r="D72" t="s">
        <v>699</v>
      </c>
      <c r="E72" t="s">
        <v>685</v>
      </c>
      <c r="I72">
        <f t="shared" si="22"/>
        <v>110</v>
      </c>
      <c r="J72">
        <f t="shared" si="18"/>
        <v>93</v>
      </c>
      <c r="K72">
        <f t="shared" si="19"/>
        <v>94</v>
      </c>
      <c r="L72">
        <f t="shared" si="20"/>
        <v>156</v>
      </c>
      <c r="M72">
        <f t="shared" si="21"/>
        <v>93</v>
      </c>
      <c r="N72" s="1">
        <f t="shared" si="23"/>
        <v>109.2</v>
      </c>
      <c r="O72">
        <f t="shared" si="24"/>
        <v>27.142218037588613</v>
      </c>
      <c r="P72">
        <f t="shared" si="25"/>
        <v>0.24855511023432794</v>
      </c>
      <c r="R72">
        <v>150</v>
      </c>
      <c r="S72">
        <v>3006.2000000000003</v>
      </c>
      <c r="T72">
        <v>4875.200000000001</v>
      </c>
    </row>
    <row r="73" spans="1:20" ht="15">
      <c r="A73" t="s">
        <v>184</v>
      </c>
      <c r="B73" t="s">
        <v>143</v>
      </c>
      <c r="C73" t="s">
        <v>184</v>
      </c>
      <c r="D73" t="s">
        <v>700</v>
      </c>
      <c r="E73" t="s">
        <v>143</v>
      </c>
      <c r="I73">
        <f t="shared" si="22"/>
        <v>110</v>
      </c>
      <c r="J73">
        <f t="shared" si="18"/>
        <v>109</v>
      </c>
      <c r="K73">
        <f t="shared" si="19"/>
        <v>110</v>
      </c>
      <c r="L73">
        <f t="shared" si="20"/>
        <v>156</v>
      </c>
      <c r="M73">
        <f t="shared" si="21"/>
        <v>109</v>
      </c>
      <c r="N73" s="1">
        <f t="shared" si="23"/>
        <v>118.8</v>
      </c>
      <c r="O73">
        <f t="shared" si="24"/>
        <v>20.801442257689747</v>
      </c>
      <c r="P73">
        <f t="shared" si="25"/>
        <v>0.17509631530041875</v>
      </c>
      <c r="R73">
        <v>200</v>
      </c>
      <c r="S73">
        <v>4040</v>
      </c>
      <c r="T73">
        <v>6581.200000000001</v>
      </c>
    </row>
    <row r="74" spans="1:20" ht="15">
      <c r="A74" t="s">
        <v>144</v>
      </c>
      <c r="B74" t="s">
        <v>396</v>
      </c>
      <c r="C74" t="s">
        <v>385</v>
      </c>
      <c r="D74" t="s">
        <v>701</v>
      </c>
      <c r="E74" t="s">
        <v>396</v>
      </c>
      <c r="I74">
        <f t="shared" si="22"/>
        <v>125</v>
      </c>
      <c r="J74">
        <f t="shared" si="18"/>
        <v>109</v>
      </c>
      <c r="K74">
        <f t="shared" si="19"/>
        <v>110</v>
      </c>
      <c r="L74">
        <f t="shared" si="20"/>
        <v>171</v>
      </c>
      <c r="M74">
        <f t="shared" si="21"/>
        <v>109</v>
      </c>
      <c r="N74" s="1">
        <f t="shared" si="23"/>
        <v>124.8</v>
      </c>
      <c r="O74">
        <f t="shared" si="24"/>
        <v>26.7058046124808</v>
      </c>
      <c r="P74">
        <f t="shared" si="25"/>
        <v>0.21398881901026284</v>
      </c>
      <c r="R74">
        <v>250</v>
      </c>
      <c r="S74">
        <v>5059.8</v>
      </c>
      <c r="T74">
        <v>8127.8</v>
      </c>
    </row>
    <row r="75" spans="1:20" ht="15">
      <c r="A75" t="s">
        <v>145</v>
      </c>
      <c r="B75" t="s">
        <v>145</v>
      </c>
      <c r="C75" t="s">
        <v>145</v>
      </c>
      <c r="D75" t="s">
        <v>702</v>
      </c>
      <c r="E75" t="s">
        <v>145</v>
      </c>
      <c r="I75">
        <f t="shared" si="22"/>
        <v>125</v>
      </c>
      <c r="J75">
        <f t="shared" si="18"/>
        <v>125</v>
      </c>
      <c r="K75">
        <f t="shared" si="19"/>
        <v>125</v>
      </c>
      <c r="L75">
        <f t="shared" si="20"/>
        <v>171</v>
      </c>
      <c r="M75">
        <f t="shared" si="21"/>
        <v>125</v>
      </c>
      <c r="N75" s="1">
        <f t="shared" si="23"/>
        <v>134.2</v>
      </c>
      <c r="O75">
        <f t="shared" si="24"/>
        <v>20.571825392998083</v>
      </c>
      <c r="P75">
        <f t="shared" si="25"/>
        <v>0.1532922905588531</v>
      </c>
      <c r="R75">
        <v>300</v>
      </c>
      <c r="S75">
        <v>6153.4</v>
      </c>
      <c r="T75">
        <v>10065.4</v>
      </c>
    </row>
    <row r="76" spans="1:20" ht="15">
      <c r="A76" t="s">
        <v>397</v>
      </c>
      <c r="B76" t="s">
        <v>397</v>
      </c>
      <c r="C76" t="s">
        <v>146</v>
      </c>
      <c r="D76" t="s">
        <v>703</v>
      </c>
      <c r="E76" t="s">
        <v>454</v>
      </c>
      <c r="I76">
        <f t="shared" si="22"/>
        <v>125</v>
      </c>
      <c r="J76">
        <f t="shared" si="18"/>
        <v>125</v>
      </c>
      <c r="K76">
        <f t="shared" si="19"/>
        <v>141</v>
      </c>
      <c r="L76">
        <f t="shared" si="20"/>
        <v>187</v>
      </c>
      <c r="M76">
        <f t="shared" si="21"/>
        <v>203</v>
      </c>
      <c r="N76" s="1">
        <f t="shared" si="23"/>
        <v>156.2</v>
      </c>
      <c r="O76">
        <f t="shared" si="24"/>
        <v>36.45819523783371</v>
      </c>
      <c r="P76">
        <f t="shared" si="25"/>
        <v>0.23340713980687397</v>
      </c>
      <c r="R76">
        <v>350</v>
      </c>
      <c r="S76">
        <v>7159.599999999999</v>
      </c>
      <c r="T76">
        <v>11809.199999999999</v>
      </c>
    </row>
    <row r="77" spans="1:20" ht="15">
      <c r="A77" t="s">
        <v>147</v>
      </c>
      <c r="B77" t="s">
        <v>686</v>
      </c>
      <c r="C77" t="s">
        <v>147</v>
      </c>
      <c r="D77" t="s">
        <v>704</v>
      </c>
      <c r="E77" t="s">
        <v>708</v>
      </c>
      <c r="I77">
        <f t="shared" si="22"/>
        <v>141</v>
      </c>
      <c r="J77">
        <f t="shared" si="18"/>
        <v>140</v>
      </c>
      <c r="K77">
        <f t="shared" si="19"/>
        <v>141</v>
      </c>
      <c r="L77">
        <f t="shared" si="20"/>
        <v>187</v>
      </c>
      <c r="M77">
        <f t="shared" si="21"/>
        <v>203</v>
      </c>
      <c r="N77" s="1">
        <f t="shared" si="23"/>
        <v>162.4</v>
      </c>
      <c r="O77">
        <f t="shared" si="24"/>
        <v>30.295214143491425</v>
      </c>
      <c r="P77">
        <f t="shared" si="25"/>
        <v>0.18654688512002107</v>
      </c>
      <c r="R77">
        <v>400</v>
      </c>
      <c r="S77">
        <v>8337.199999999999</v>
      </c>
      <c r="T77">
        <v>13377.8</v>
      </c>
    </row>
    <row r="78" spans="1:20" ht="15">
      <c r="A78" t="s">
        <v>398</v>
      </c>
      <c r="B78" t="s">
        <v>687</v>
      </c>
      <c r="C78" t="s">
        <v>185</v>
      </c>
      <c r="D78" t="s">
        <v>705</v>
      </c>
      <c r="E78" t="s">
        <v>705</v>
      </c>
      <c r="I78">
        <f t="shared" si="22"/>
        <v>141</v>
      </c>
      <c r="J78">
        <f t="shared" si="18"/>
        <v>140</v>
      </c>
      <c r="K78">
        <f t="shared" si="19"/>
        <v>157</v>
      </c>
      <c r="L78">
        <f t="shared" si="20"/>
        <v>203</v>
      </c>
      <c r="M78">
        <f t="shared" si="21"/>
        <v>203</v>
      </c>
      <c r="N78" s="1">
        <f t="shared" si="23"/>
        <v>168.8</v>
      </c>
      <c r="O78">
        <f t="shared" si="24"/>
        <v>31.940569813326704</v>
      </c>
      <c r="P78">
        <f t="shared" si="25"/>
        <v>0.1892213851500397</v>
      </c>
      <c r="R78">
        <v>450</v>
      </c>
      <c r="S78">
        <v>9196.2</v>
      </c>
      <c r="T78">
        <v>15274.400000000001</v>
      </c>
    </row>
    <row r="79" spans="1:20" ht="15">
      <c r="A79" t="s">
        <v>683</v>
      </c>
      <c r="B79" t="s">
        <v>688</v>
      </c>
      <c r="C79" t="s">
        <v>683</v>
      </c>
      <c r="D79" t="s">
        <v>706</v>
      </c>
      <c r="E79" t="s">
        <v>706</v>
      </c>
      <c r="I79">
        <f t="shared" si="22"/>
        <v>157</v>
      </c>
      <c r="J79">
        <f t="shared" si="18"/>
        <v>140</v>
      </c>
      <c r="K79">
        <f t="shared" si="19"/>
        <v>157</v>
      </c>
      <c r="L79">
        <f t="shared" si="20"/>
        <v>203</v>
      </c>
      <c r="M79">
        <f t="shared" si="21"/>
        <v>203</v>
      </c>
      <c r="N79" s="1">
        <f t="shared" si="23"/>
        <v>172</v>
      </c>
      <c r="O79">
        <f t="shared" si="24"/>
        <v>29.13760456866693</v>
      </c>
      <c r="P79">
        <f t="shared" si="25"/>
        <v>0.16940467772480775</v>
      </c>
      <c r="R79">
        <v>500</v>
      </c>
      <c r="S79">
        <v>10434.400000000001</v>
      </c>
      <c r="T79">
        <v>16972.399999999998</v>
      </c>
    </row>
    <row r="80" spans="1:20" ht="15">
      <c r="A80" t="s">
        <v>684</v>
      </c>
      <c r="B80" t="s">
        <v>689</v>
      </c>
      <c r="C80" t="s">
        <v>691</v>
      </c>
      <c r="D80" t="s">
        <v>707</v>
      </c>
      <c r="E80" t="s">
        <v>709</v>
      </c>
      <c r="I80">
        <f t="shared" si="22"/>
        <v>4125</v>
      </c>
      <c r="J80">
        <f t="shared" si="18"/>
        <v>4343</v>
      </c>
      <c r="K80">
        <f t="shared" si="19"/>
        <v>4203</v>
      </c>
      <c r="L80">
        <f t="shared" si="20"/>
        <v>4202</v>
      </c>
      <c r="M80">
        <f t="shared" si="21"/>
        <v>4187</v>
      </c>
      <c r="N80" s="1">
        <f t="shared" si="23"/>
        <v>4212</v>
      </c>
      <c r="O80">
        <f t="shared" si="24"/>
        <v>79.89993742175271</v>
      </c>
      <c r="P80">
        <f t="shared" si="25"/>
        <v>0.018969595779143568</v>
      </c>
      <c r="R80">
        <v>550</v>
      </c>
      <c r="S80">
        <v>11589.800000000001</v>
      </c>
      <c r="T80">
        <v>19012.4</v>
      </c>
    </row>
    <row r="82" ht="15">
      <c r="A82" t="s">
        <v>188</v>
      </c>
    </row>
    <row r="83" spans="1:5" ht="15">
      <c r="A83" t="s">
        <v>710</v>
      </c>
      <c r="B83" t="s">
        <v>710</v>
      </c>
      <c r="C83" t="s">
        <v>710</v>
      </c>
      <c r="D83" t="s">
        <v>710</v>
      </c>
      <c r="E83" t="s">
        <v>710</v>
      </c>
    </row>
    <row r="84" spans="1:16" ht="15">
      <c r="A84" t="s">
        <v>23</v>
      </c>
      <c r="B84" t="s">
        <v>23</v>
      </c>
      <c r="C84" t="s">
        <v>23</v>
      </c>
      <c r="D84" t="s">
        <v>23</v>
      </c>
      <c r="E84" t="s">
        <v>23</v>
      </c>
      <c r="N84" s="1" t="s">
        <v>1376</v>
      </c>
      <c r="O84" t="s">
        <v>1377</v>
      </c>
      <c r="P84" t="s">
        <v>1378</v>
      </c>
    </row>
    <row r="85" spans="1:16" ht="15">
      <c r="A85" t="s">
        <v>190</v>
      </c>
      <c r="B85" t="s">
        <v>219</v>
      </c>
      <c r="C85" t="s">
        <v>737</v>
      </c>
      <c r="D85" t="s">
        <v>737</v>
      </c>
      <c r="E85" t="s">
        <v>190</v>
      </c>
      <c r="I85">
        <f>VALUE(MID(A85,FIND(" ",A85)+1,LEN(A85)-FIND(" ",A85)))</f>
        <v>16</v>
      </c>
      <c r="J85">
        <f aca="true" t="shared" si="26" ref="J85:J106">VALUE(MID(B85,FIND(" ",B85)+1,LEN(B85)-FIND(" ",B85)))</f>
        <v>0</v>
      </c>
      <c r="K85">
        <f aca="true" t="shared" si="27" ref="K85:K106">VALUE(MID(C85,FIND(" ",C85)+1,LEN(C85)-FIND(" ",C85)))</f>
        <v>15</v>
      </c>
      <c r="L85">
        <f aca="true" t="shared" si="28" ref="L85:L106">VALUE(MID(D85,FIND(" ",D85)+1,LEN(D85)-FIND(" ",D85)))</f>
        <v>15</v>
      </c>
      <c r="M85">
        <f aca="true" t="shared" si="29" ref="M85:M106">VALUE(MID(E85,FIND(" ",E85)+1,LEN(E85)-FIND(" ",E85)))</f>
        <v>16</v>
      </c>
      <c r="N85" s="1">
        <f>SUM(I85:M85)/5</f>
        <v>12.4</v>
      </c>
      <c r="O85">
        <f>_xlfn.STDEV.S(I85:M85)</f>
        <v>6.949820141557622</v>
      </c>
      <c r="P85">
        <f>O85/N85</f>
        <v>0.5604693662546469</v>
      </c>
    </row>
    <row r="86" spans="1:27" ht="15">
      <c r="A86" t="s">
        <v>57</v>
      </c>
      <c r="B86" t="s">
        <v>28</v>
      </c>
      <c r="C86" t="s">
        <v>28</v>
      </c>
      <c r="D86" t="s">
        <v>28</v>
      </c>
      <c r="E86" t="s">
        <v>57</v>
      </c>
      <c r="I86">
        <f aca="true" t="shared" si="30" ref="I86:I106">VALUE(MID(A86,FIND(" ",A86)+1,LEN(A86)-FIND(" ",A86)))</f>
        <v>16</v>
      </c>
      <c r="J86">
        <f t="shared" si="26"/>
        <v>15</v>
      </c>
      <c r="K86">
        <f t="shared" si="27"/>
        <v>15</v>
      </c>
      <c r="L86">
        <f t="shared" si="28"/>
        <v>15</v>
      </c>
      <c r="M86">
        <f t="shared" si="29"/>
        <v>16</v>
      </c>
      <c r="N86" s="1">
        <f aca="true" t="shared" si="31" ref="N86:N106">SUM(I86:M86)/5</f>
        <v>15.4</v>
      </c>
      <c r="O86">
        <f aca="true" t="shared" si="32" ref="O86:O106">_xlfn.STDEV.S(I86:M86)</f>
        <v>0.5477225575051661</v>
      </c>
      <c r="P86">
        <f aca="true" t="shared" si="33" ref="P86:P106">O86/N86</f>
        <v>0.035566399837997795</v>
      </c>
      <c r="Y86" t="s">
        <v>642</v>
      </c>
      <c r="AA86" t="s">
        <v>1398</v>
      </c>
    </row>
    <row r="87" spans="1:25" ht="15">
      <c r="A87" t="s">
        <v>90</v>
      </c>
      <c r="B87" t="s">
        <v>720</v>
      </c>
      <c r="C87" t="s">
        <v>107</v>
      </c>
      <c r="D87" t="s">
        <v>107</v>
      </c>
      <c r="E87" t="s">
        <v>107</v>
      </c>
      <c r="I87">
        <f t="shared" si="30"/>
        <v>32</v>
      </c>
      <c r="J87">
        <f t="shared" si="26"/>
        <v>15</v>
      </c>
      <c r="K87">
        <f t="shared" si="27"/>
        <v>31</v>
      </c>
      <c r="L87">
        <f t="shared" si="28"/>
        <v>31</v>
      </c>
      <c r="M87">
        <f t="shared" si="29"/>
        <v>31</v>
      </c>
      <c r="N87" s="1">
        <f t="shared" si="31"/>
        <v>28</v>
      </c>
      <c r="O87">
        <f t="shared" si="32"/>
        <v>7.280109889280518</v>
      </c>
      <c r="P87">
        <f t="shared" si="33"/>
        <v>0.2600039246171614</v>
      </c>
      <c r="R87" t="s">
        <v>1393</v>
      </c>
      <c r="Y87">
        <f>265248187/250</f>
        <v>1060992.748</v>
      </c>
    </row>
    <row r="88" spans="1:27" ht="15">
      <c r="A88" t="s">
        <v>47</v>
      </c>
      <c r="B88" t="s">
        <v>136</v>
      </c>
      <c r="C88" t="s">
        <v>136</v>
      </c>
      <c r="D88" t="s">
        <v>136</v>
      </c>
      <c r="E88" t="s">
        <v>136</v>
      </c>
      <c r="I88">
        <f t="shared" si="30"/>
        <v>47</v>
      </c>
      <c r="J88">
        <f t="shared" si="26"/>
        <v>31</v>
      </c>
      <c r="K88">
        <f t="shared" si="27"/>
        <v>31</v>
      </c>
      <c r="L88">
        <f t="shared" si="28"/>
        <v>31</v>
      </c>
      <c r="M88">
        <f t="shared" si="29"/>
        <v>31</v>
      </c>
      <c r="N88" s="1">
        <f t="shared" si="31"/>
        <v>34.2</v>
      </c>
      <c r="O88">
        <f t="shared" si="32"/>
        <v>7.15541752799933</v>
      </c>
      <c r="P88">
        <f t="shared" si="33"/>
        <v>0.2092227347368225</v>
      </c>
      <c r="R88" t="s">
        <v>1395</v>
      </c>
      <c r="Y88">
        <f>583546057/550</f>
        <v>1060992.8309090908</v>
      </c>
      <c r="AA88">
        <f>616545903/550</f>
        <v>1120992.550909091</v>
      </c>
    </row>
    <row r="89" spans="1:25" ht="15">
      <c r="A89" t="s">
        <v>206</v>
      </c>
      <c r="B89" t="s">
        <v>721</v>
      </c>
      <c r="C89" t="s">
        <v>206</v>
      </c>
      <c r="D89" t="s">
        <v>220</v>
      </c>
      <c r="E89" t="s">
        <v>206</v>
      </c>
      <c r="I89">
        <f t="shared" si="30"/>
        <v>47</v>
      </c>
      <c r="J89">
        <f t="shared" si="26"/>
        <v>31</v>
      </c>
      <c r="K89">
        <f t="shared" si="27"/>
        <v>47</v>
      </c>
      <c r="L89">
        <f t="shared" si="28"/>
        <v>46</v>
      </c>
      <c r="M89">
        <f t="shared" si="29"/>
        <v>47</v>
      </c>
      <c r="N89" s="1">
        <f t="shared" si="31"/>
        <v>43.6</v>
      </c>
      <c r="O89">
        <f t="shared" si="32"/>
        <v>7.056911505750953</v>
      </c>
      <c r="P89">
        <f t="shared" si="33"/>
        <v>0.16185576848052644</v>
      </c>
      <c r="R89" t="s">
        <v>1396</v>
      </c>
      <c r="Y89">
        <f>106099.429</f>
        <v>106099.429</v>
      </c>
    </row>
    <row r="90" spans="1:16" ht="15">
      <c r="A90" t="s">
        <v>80</v>
      </c>
      <c r="B90" t="s">
        <v>668</v>
      </c>
      <c r="C90" t="s">
        <v>508</v>
      </c>
      <c r="D90" t="s">
        <v>668</v>
      </c>
      <c r="E90" t="s">
        <v>508</v>
      </c>
      <c r="I90">
        <f t="shared" si="30"/>
        <v>63</v>
      </c>
      <c r="J90">
        <f t="shared" si="26"/>
        <v>46</v>
      </c>
      <c r="K90">
        <f t="shared" si="27"/>
        <v>47</v>
      </c>
      <c r="L90">
        <f t="shared" si="28"/>
        <v>46</v>
      </c>
      <c r="M90">
        <f t="shared" si="29"/>
        <v>47</v>
      </c>
      <c r="N90" s="1">
        <f t="shared" si="31"/>
        <v>49.8</v>
      </c>
      <c r="O90">
        <f t="shared" si="32"/>
        <v>7.395944834840226</v>
      </c>
      <c r="P90">
        <f t="shared" si="33"/>
        <v>0.1485129484907676</v>
      </c>
    </row>
    <row r="91" spans="1:25" ht="15">
      <c r="A91" t="s">
        <v>207</v>
      </c>
      <c r="B91" t="s">
        <v>722</v>
      </c>
      <c r="C91" t="s">
        <v>221</v>
      </c>
      <c r="D91" t="s">
        <v>221</v>
      </c>
      <c r="E91" t="s">
        <v>207</v>
      </c>
      <c r="I91">
        <f t="shared" si="30"/>
        <v>63</v>
      </c>
      <c r="J91">
        <f t="shared" si="26"/>
        <v>46</v>
      </c>
      <c r="K91">
        <f t="shared" si="27"/>
        <v>62</v>
      </c>
      <c r="L91">
        <f t="shared" si="28"/>
        <v>62</v>
      </c>
      <c r="M91">
        <f t="shared" si="29"/>
        <v>63</v>
      </c>
      <c r="N91" s="1">
        <f t="shared" si="31"/>
        <v>59.2</v>
      </c>
      <c r="O91">
        <f t="shared" si="32"/>
        <v>7.395944834840226</v>
      </c>
      <c r="P91">
        <f t="shared" si="33"/>
        <v>0.12493150058851733</v>
      </c>
      <c r="W91" t="s">
        <v>1397</v>
      </c>
      <c r="Y91">
        <f>AA88/Y88</f>
        <v>1.0565505423336279</v>
      </c>
    </row>
    <row r="92" spans="1:23" ht="15">
      <c r="A92" t="s">
        <v>181</v>
      </c>
      <c r="B92" t="s">
        <v>695</v>
      </c>
      <c r="C92" t="s">
        <v>139</v>
      </c>
      <c r="D92" t="s">
        <v>695</v>
      </c>
      <c r="E92" t="s">
        <v>748</v>
      </c>
      <c r="I92">
        <f t="shared" si="30"/>
        <v>79</v>
      </c>
      <c r="J92">
        <f t="shared" si="26"/>
        <v>62</v>
      </c>
      <c r="K92">
        <f t="shared" si="27"/>
        <v>78</v>
      </c>
      <c r="L92">
        <f t="shared" si="28"/>
        <v>62</v>
      </c>
      <c r="M92">
        <f t="shared" si="29"/>
        <v>63</v>
      </c>
      <c r="N92" s="1">
        <f t="shared" si="31"/>
        <v>68.8</v>
      </c>
      <c r="O92">
        <f t="shared" si="32"/>
        <v>8.87130204648674</v>
      </c>
      <c r="P92">
        <f t="shared" si="33"/>
        <v>0.12894334369893518</v>
      </c>
      <c r="W92" t="s">
        <v>1399</v>
      </c>
    </row>
    <row r="93" spans="1:16" ht="15">
      <c r="A93" t="s">
        <v>660</v>
      </c>
      <c r="B93" t="s">
        <v>723</v>
      </c>
      <c r="C93" t="s">
        <v>222</v>
      </c>
      <c r="D93" t="s">
        <v>222</v>
      </c>
      <c r="E93" t="s">
        <v>222</v>
      </c>
      <c r="I93">
        <f t="shared" si="30"/>
        <v>79</v>
      </c>
      <c r="J93">
        <f t="shared" si="26"/>
        <v>62</v>
      </c>
      <c r="K93">
        <f t="shared" si="27"/>
        <v>78</v>
      </c>
      <c r="L93">
        <f t="shared" si="28"/>
        <v>78</v>
      </c>
      <c r="M93">
        <f t="shared" si="29"/>
        <v>78</v>
      </c>
      <c r="N93" s="1">
        <f t="shared" si="31"/>
        <v>75</v>
      </c>
      <c r="O93">
        <f t="shared" si="32"/>
        <v>7.280109889280518</v>
      </c>
      <c r="P93">
        <f t="shared" si="33"/>
        <v>0.09706813185707358</v>
      </c>
    </row>
    <row r="94" spans="1:25" ht="15">
      <c r="A94" t="s">
        <v>208</v>
      </c>
      <c r="B94" t="s">
        <v>724</v>
      </c>
      <c r="C94" t="s">
        <v>208</v>
      </c>
      <c r="D94" t="s">
        <v>724</v>
      </c>
      <c r="E94" t="s">
        <v>724</v>
      </c>
      <c r="I94">
        <f t="shared" si="30"/>
        <v>94</v>
      </c>
      <c r="J94">
        <f t="shared" si="26"/>
        <v>78</v>
      </c>
      <c r="K94">
        <f t="shared" si="27"/>
        <v>94</v>
      </c>
      <c r="L94">
        <f t="shared" si="28"/>
        <v>78</v>
      </c>
      <c r="M94">
        <f t="shared" si="29"/>
        <v>78</v>
      </c>
      <c r="N94" s="1">
        <f t="shared" si="31"/>
        <v>84.4</v>
      </c>
      <c r="O94">
        <f t="shared" si="32"/>
        <v>8.763560920082659</v>
      </c>
      <c r="P94">
        <f t="shared" si="33"/>
        <v>0.10383366019055282</v>
      </c>
      <c r="R94" t="s">
        <v>1400</v>
      </c>
      <c r="Y94">
        <f>1480995.57/Y88</f>
        <v>1.3958582252917187</v>
      </c>
    </row>
    <row r="95" spans="1:23" ht="15">
      <c r="A95" t="s">
        <v>711</v>
      </c>
      <c r="B95" t="s">
        <v>725</v>
      </c>
      <c r="C95" t="s">
        <v>711</v>
      </c>
      <c r="D95" t="s">
        <v>742</v>
      </c>
      <c r="E95" t="s">
        <v>711</v>
      </c>
      <c r="I95">
        <f t="shared" si="30"/>
        <v>94</v>
      </c>
      <c r="J95">
        <f t="shared" si="26"/>
        <v>78</v>
      </c>
      <c r="K95">
        <f t="shared" si="27"/>
        <v>94</v>
      </c>
      <c r="L95">
        <f t="shared" si="28"/>
        <v>93</v>
      </c>
      <c r="M95">
        <f t="shared" si="29"/>
        <v>94</v>
      </c>
      <c r="N95" s="1">
        <f t="shared" si="31"/>
        <v>90.6</v>
      </c>
      <c r="O95">
        <f t="shared" si="32"/>
        <v>7.056911505750939</v>
      </c>
      <c r="P95">
        <f t="shared" si="33"/>
        <v>0.07789085547186468</v>
      </c>
      <c r="W95" t="s">
        <v>1401</v>
      </c>
    </row>
    <row r="96" spans="1:16" ht="15">
      <c r="A96" t="s">
        <v>184</v>
      </c>
      <c r="B96" t="s">
        <v>726</v>
      </c>
      <c r="C96" t="s">
        <v>143</v>
      </c>
      <c r="D96" t="s">
        <v>726</v>
      </c>
      <c r="E96" t="s">
        <v>679</v>
      </c>
      <c r="I96">
        <f t="shared" si="30"/>
        <v>110</v>
      </c>
      <c r="J96">
        <f t="shared" si="26"/>
        <v>93</v>
      </c>
      <c r="K96">
        <f t="shared" si="27"/>
        <v>109</v>
      </c>
      <c r="L96">
        <f t="shared" si="28"/>
        <v>93</v>
      </c>
      <c r="M96">
        <f t="shared" si="29"/>
        <v>94</v>
      </c>
      <c r="N96" s="1">
        <f t="shared" si="31"/>
        <v>99.8</v>
      </c>
      <c r="O96">
        <f t="shared" si="32"/>
        <v>8.87130204648675</v>
      </c>
      <c r="P96">
        <f t="shared" si="33"/>
        <v>0.08889080206900551</v>
      </c>
    </row>
    <row r="97" spans="1:16" ht="15">
      <c r="A97" t="s">
        <v>712</v>
      </c>
      <c r="B97" t="s">
        <v>727</v>
      </c>
      <c r="C97" t="s">
        <v>738</v>
      </c>
      <c r="D97" t="s">
        <v>738</v>
      </c>
      <c r="E97" t="s">
        <v>749</v>
      </c>
      <c r="I97">
        <f t="shared" si="30"/>
        <v>110</v>
      </c>
      <c r="J97">
        <f t="shared" si="26"/>
        <v>93</v>
      </c>
      <c r="K97">
        <f t="shared" si="27"/>
        <v>109</v>
      </c>
      <c r="L97">
        <f t="shared" si="28"/>
        <v>109</v>
      </c>
      <c r="M97">
        <f t="shared" si="29"/>
        <v>375</v>
      </c>
      <c r="N97" s="1">
        <f t="shared" si="31"/>
        <v>159.2</v>
      </c>
      <c r="O97">
        <f t="shared" si="32"/>
        <v>120.84370070467058</v>
      </c>
      <c r="P97">
        <f t="shared" si="33"/>
        <v>0.7590684717630062</v>
      </c>
    </row>
    <row r="98" spans="1:18" ht="15">
      <c r="A98" t="s">
        <v>295</v>
      </c>
      <c r="B98" t="s">
        <v>728</v>
      </c>
      <c r="C98" t="s">
        <v>295</v>
      </c>
      <c r="D98" t="s">
        <v>728</v>
      </c>
      <c r="E98" t="s">
        <v>750</v>
      </c>
      <c r="I98">
        <f t="shared" si="30"/>
        <v>125</v>
      </c>
      <c r="J98">
        <f t="shared" si="26"/>
        <v>109</v>
      </c>
      <c r="K98">
        <f t="shared" si="27"/>
        <v>125</v>
      </c>
      <c r="L98">
        <f t="shared" si="28"/>
        <v>109</v>
      </c>
      <c r="M98">
        <f t="shared" si="29"/>
        <v>391</v>
      </c>
      <c r="N98" s="1">
        <f t="shared" si="31"/>
        <v>171.8</v>
      </c>
      <c r="O98">
        <f t="shared" si="32"/>
        <v>122.7973941091585</v>
      </c>
      <c r="P98">
        <f t="shared" si="33"/>
        <v>0.7147694651289784</v>
      </c>
      <c r="R98" t="s">
        <v>1402</v>
      </c>
    </row>
    <row r="99" spans="1:16" ht="15">
      <c r="A99" t="s">
        <v>713</v>
      </c>
      <c r="B99" t="s">
        <v>729</v>
      </c>
      <c r="C99" t="s">
        <v>713</v>
      </c>
      <c r="D99" t="s">
        <v>713</v>
      </c>
      <c r="E99" t="s">
        <v>751</v>
      </c>
      <c r="I99">
        <f t="shared" si="30"/>
        <v>125</v>
      </c>
      <c r="J99">
        <f t="shared" si="26"/>
        <v>109</v>
      </c>
      <c r="K99">
        <f t="shared" si="27"/>
        <v>125</v>
      </c>
      <c r="L99">
        <f t="shared" si="28"/>
        <v>125</v>
      </c>
      <c r="M99">
        <f t="shared" si="29"/>
        <v>391</v>
      </c>
      <c r="N99" s="1">
        <f t="shared" si="31"/>
        <v>175</v>
      </c>
      <c r="O99">
        <f t="shared" si="32"/>
        <v>120.94626906192683</v>
      </c>
      <c r="P99">
        <f t="shared" si="33"/>
        <v>0.6911215374967248</v>
      </c>
    </row>
    <row r="100" spans="1:18" ht="15">
      <c r="A100" t="s">
        <v>398</v>
      </c>
      <c r="B100" t="s">
        <v>730</v>
      </c>
      <c r="C100" t="s">
        <v>687</v>
      </c>
      <c r="D100" t="s">
        <v>730</v>
      </c>
      <c r="E100" t="s">
        <v>752</v>
      </c>
      <c r="I100">
        <f t="shared" si="30"/>
        <v>141</v>
      </c>
      <c r="J100">
        <f t="shared" si="26"/>
        <v>125</v>
      </c>
      <c r="K100">
        <f t="shared" si="27"/>
        <v>140</v>
      </c>
      <c r="L100">
        <f t="shared" si="28"/>
        <v>125</v>
      </c>
      <c r="M100">
        <f t="shared" si="29"/>
        <v>406</v>
      </c>
      <c r="N100" s="1">
        <f t="shared" si="31"/>
        <v>187.4</v>
      </c>
      <c r="O100">
        <f t="shared" si="32"/>
        <v>122.44713144863788</v>
      </c>
      <c r="P100">
        <f t="shared" si="33"/>
        <v>0.6533998476448125</v>
      </c>
      <c r="R100" t="s">
        <v>1407</v>
      </c>
    </row>
    <row r="101" spans="1:22" ht="15">
      <c r="A101" t="s">
        <v>714</v>
      </c>
      <c r="B101" t="s">
        <v>731</v>
      </c>
      <c r="C101" t="s">
        <v>739</v>
      </c>
      <c r="D101" t="s">
        <v>739</v>
      </c>
      <c r="E101" t="s">
        <v>753</v>
      </c>
      <c r="I101">
        <f t="shared" si="30"/>
        <v>141</v>
      </c>
      <c r="J101">
        <f t="shared" si="26"/>
        <v>125</v>
      </c>
      <c r="K101">
        <f t="shared" si="27"/>
        <v>140</v>
      </c>
      <c r="L101">
        <f t="shared" si="28"/>
        <v>140</v>
      </c>
      <c r="M101">
        <f t="shared" si="29"/>
        <v>406</v>
      </c>
      <c r="N101" s="1">
        <f t="shared" si="31"/>
        <v>190.4</v>
      </c>
      <c r="O101">
        <f t="shared" si="32"/>
        <v>120.70749769587638</v>
      </c>
      <c r="P101">
        <f t="shared" si="33"/>
        <v>0.6339679500833844</v>
      </c>
      <c r="R101" t="s">
        <v>1405</v>
      </c>
      <c r="S101" t="s">
        <v>1406</v>
      </c>
      <c r="T101" t="s">
        <v>1413</v>
      </c>
      <c r="U101" t="s">
        <v>1411</v>
      </c>
      <c r="V101" t="s">
        <v>1412</v>
      </c>
    </row>
    <row r="102" spans="1:22" ht="15">
      <c r="A102" t="s">
        <v>715</v>
      </c>
      <c r="B102" t="s">
        <v>732</v>
      </c>
      <c r="C102" t="s">
        <v>740</v>
      </c>
      <c r="D102" t="s">
        <v>743</v>
      </c>
      <c r="E102" t="s">
        <v>754</v>
      </c>
      <c r="I102">
        <f t="shared" si="30"/>
        <v>157</v>
      </c>
      <c r="J102">
        <f t="shared" si="26"/>
        <v>140</v>
      </c>
      <c r="K102">
        <f t="shared" si="27"/>
        <v>156</v>
      </c>
      <c r="L102">
        <f t="shared" si="28"/>
        <v>406</v>
      </c>
      <c r="M102">
        <f t="shared" si="29"/>
        <v>422</v>
      </c>
      <c r="N102" s="1">
        <f t="shared" si="31"/>
        <v>256.2</v>
      </c>
      <c r="O102">
        <f t="shared" si="32"/>
        <v>144.3197838135853</v>
      </c>
      <c r="P102">
        <f t="shared" si="33"/>
        <v>0.5633090703106375</v>
      </c>
      <c r="R102">
        <v>10</v>
      </c>
      <c r="S102">
        <v>280248373</v>
      </c>
      <c r="T102">
        <v>10</v>
      </c>
      <c r="U102">
        <f>(S102-265248187)/(1024*1024)</f>
        <v>14.305292129516602</v>
      </c>
      <c r="V102">
        <f>U102*100/(265248187/(1024*1024))</f>
        <v>5.655151188648841</v>
      </c>
    </row>
    <row r="103" spans="1:22" ht="15">
      <c r="A103" t="s">
        <v>716</v>
      </c>
      <c r="B103" t="s">
        <v>733</v>
      </c>
      <c r="C103" t="s">
        <v>733</v>
      </c>
      <c r="D103" t="s">
        <v>744</v>
      </c>
      <c r="E103" t="s">
        <v>755</v>
      </c>
      <c r="I103">
        <f t="shared" si="30"/>
        <v>172</v>
      </c>
      <c r="J103">
        <f t="shared" si="26"/>
        <v>156</v>
      </c>
      <c r="K103">
        <f t="shared" si="27"/>
        <v>156</v>
      </c>
      <c r="L103">
        <f t="shared" si="28"/>
        <v>421</v>
      </c>
      <c r="M103">
        <f t="shared" si="29"/>
        <v>422</v>
      </c>
      <c r="N103" s="1">
        <f t="shared" si="31"/>
        <v>265.4</v>
      </c>
      <c r="O103">
        <f t="shared" si="32"/>
        <v>142.64922011704095</v>
      </c>
      <c r="P103">
        <f t="shared" si="33"/>
        <v>0.5374876417371551</v>
      </c>
      <c r="R103">
        <v>20</v>
      </c>
      <c r="S103" s="4">
        <v>290248366</v>
      </c>
      <c r="T103">
        <v>20</v>
      </c>
      <c r="U103">
        <f aca="true" t="shared" si="34" ref="U103:U111">(S103-265248187)/(1024*1024)</f>
        <v>23.842028617858887</v>
      </c>
      <c r="V103">
        <f aca="true" t="shared" si="35" ref="V103:V111">U103*100/(265248187/(1024*1024))</f>
        <v>9.425202593373427</v>
      </c>
    </row>
    <row r="104" spans="1:22" ht="15">
      <c r="A104" t="s">
        <v>717</v>
      </c>
      <c r="B104" t="s">
        <v>734</v>
      </c>
      <c r="C104" t="s">
        <v>717</v>
      </c>
      <c r="D104" t="s">
        <v>745</v>
      </c>
      <c r="E104" t="s">
        <v>745</v>
      </c>
      <c r="I104">
        <f t="shared" si="30"/>
        <v>172</v>
      </c>
      <c r="J104">
        <f t="shared" si="26"/>
        <v>156</v>
      </c>
      <c r="K104">
        <f t="shared" si="27"/>
        <v>172</v>
      </c>
      <c r="L104">
        <f t="shared" si="28"/>
        <v>437</v>
      </c>
      <c r="M104">
        <f t="shared" si="29"/>
        <v>437</v>
      </c>
      <c r="N104" s="1">
        <f t="shared" si="31"/>
        <v>274.8</v>
      </c>
      <c r="O104">
        <f t="shared" si="32"/>
        <v>148.21167295459557</v>
      </c>
      <c r="P104">
        <f t="shared" si="33"/>
        <v>0.5393437880443798</v>
      </c>
      <c r="R104">
        <v>30</v>
      </c>
      <c r="S104" s="4">
        <v>300248239</v>
      </c>
      <c r="T104">
        <v>30</v>
      </c>
      <c r="U104">
        <f t="shared" si="34"/>
        <v>33.3786506652832</v>
      </c>
      <c r="V104">
        <f t="shared" si="35"/>
        <v>13.19520875744949</v>
      </c>
    </row>
    <row r="105" spans="1:22" ht="15">
      <c r="A105" t="s">
        <v>718</v>
      </c>
      <c r="B105" t="s">
        <v>735</v>
      </c>
      <c r="C105" t="s">
        <v>718</v>
      </c>
      <c r="D105" t="s">
        <v>746</v>
      </c>
      <c r="E105" t="s">
        <v>746</v>
      </c>
      <c r="I105">
        <f t="shared" si="30"/>
        <v>172</v>
      </c>
      <c r="J105">
        <f t="shared" si="26"/>
        <v>156</v>
      </c>
      <c r="K105">
        <f t="shared" si="27"/>
        <v>172</v>
      </c>
      <c r="L105">
        <f t="shared" si="28"/>
        <v>437</v>
      </c>
      <c r="M105">
        <f t="shared" si="29"/>
        <v>437</v>
      </c>
      <c r="N105" s="1">
        <f t="shared" si="31"/>
        <v>274.8</v>
      </c>
      <c r="O105">
        <f t="shared" si="32"/>
        <v>148.21167295459557</v>
      </c>
      <c r="P105">
        <f t="shared" si="33"/>
        <v>0.5393437880443798</v>
      </c>
      <c r="R105">
        <v>40</v>
      </c>
      <c r="S105" s="4">
        <v>310248372</v>
      </c>
      <c r="T105">
        <v>40</v>
      </c>
      <c r="U105">
        <f t="shared" si="34"/>
        <v>42.915520668029785</v>
      </c>
      <c r="V105">
        <f t="shared" si="35"/>
        <v>16.96531294293069</v>
      </c>
    </row>
    <row r="106" spans="1:22" ht="15">
      <c r="A106" t="s">
        <v>719</v>
      </c>
      <c r="B106" t="s">
        <v>736</v>
      </c>
      <c r="C106" t="s">
        <v>741</v>
      </c>
      <c r="D106" t="s">
        <v>747</v>
      </c>
      <c r="E106" t="s">
        <v>756</v>
      </c>
      <c r="I106">
        <f t="shared" si="30"/>
        <v>5172</v>
      </c>
      <c r="J106">
        <f t="shared" si="26"/>
        <v>5236</v>
      </c>
      <c r="K106">
        <f t="shared" si="27"/>
        <v>5437</v>
      </c>
      <c r="L106">
        <f t="shared" si="28"/>
        <v>5406</v>
      </c>
      <c r="M106">
        <f t="shared" si="29"/>
        <v>5422</v>
      </c>
      <c r="N106" s="1">
        <f t="shared" si="31"/>
        <v>5334.6</v>
      </c>
      <c r="O106">
        <f t="shared" si="32"/>
        <v>121.84334204214854</v>
      </c>
      <c r="P106">
        <f t="shared" si="33"/>
        <v>0.022840202084907682</v>
      </c>
      <c r="R106">
        <v>50</v>
      </c>
      <c r="S106" s="4">
        <v>320248358</v>
      </c>
      <c r="T106">
        <v>50</v>
      </c>
      <c r="U106">
        <f t="shared" si="34"/>
        <v>52.452250480651855</v>
      </c>
      <c r="V106">
        <f t="shared" si="35"/>
        <v>20.735361708617447</v>
      </c>
    </row>
    <row r="107" spans="18:22" ht="15">
      <c r="R107">
        <v>60</v>
      </c>
      <c r="S107" s="4">
        <v>330248371</v>
      </c>
      <c r="T107">
        <v>60</v>
      </c>
      <c r="U107">
        <f t="shared" si="34"/>
        <v>61.98900604248047</v>
      </c>
      <c r="V107">
        <f t="shared" si="35"/>
        <v>24.50542065345012</v>
      </c>
    </row>
    <row r="108" spans="1:22" ht="15">
      <c r="A108" t="s">
        <v>248</v>
      </c>
      <c r="R108">
        <v>70</v>
      </c>
      <c r="S108" s="4">
        <v>340248336</v>
      </c>
      <c r="T108">
        <v>70</v>
      </c>
      <c r="U108">
        <f t="shared" si="34"/>
        <v>71.5257158279419</v>
      </c>
      <c r="V108">
        <f t="shared" si="35"/>
        <v>28.275461502023386</v>
      </c>
    </row>
    <row r="109" spans="1:22" ht="15">
      <c r="A109" t="s">
        <v>757</v>
      </c>
      <c r="B109" t="s">
        <v>757</v>
      </c>
      <c r="C109" t="s">
        <v>757</v>
      </c>
      <c r="D109" t="s">
        <v>757</v>
      </c>
      <c r="E109" t="s">
        <v>757</v>
      </c>
      <c r="R109">
        <v>80</v>
      </c>
      <c r="S109" s="4">
        <v>350248345</v>
      </c>
      <c r="T109">
        <v>80</v>
      </c>
      <c r="U109">
        <f t="shared" si="34"/>
        <v>81.06246757507324</v>
      </c>
      <c r="V109">
        <f t="shared" si="35"/>
        <v>32.04551893883444</v>
      </c>
    </row>
    <row r="110" spans="1:22" ht="15">
      <c r="A110" t="s">
        <v>23</v>
      </c>
      <c r="B110" t="s">
        <v>23</v>
      </c>
      <c r="C110" t="s">
        <v>23</v>
      </c>
      <c r="D110" t="s">
        <v>23</v>
      </c>
      <c r="E110" t="s">
        <v>23</v>
      </c>
      <c r="N110" s="1" t="s">
        <v>1376</v>
      </c>
      <c r="O110" t="s">
        <v>1377</v>
      </c>
      <c r="P110" t="s">
        <v>1378</v>
      </c>
      <c r="R110">
        <v>90</v>
      </c>
      <c r="S110" s="4">
        <v>360248315</v>
      </c>
      <c r="T110">
        <v>90</v>
      </c>
      <c r="U110">
        <f t="shared" si="34"/>
        <v>90.59918212890625</v>
      </c>
      <c r="V110">
        <f t="shared" si="35"/>
        <v>35.81556167243473</v>
      </c>
    </row>
    <row r="111" spans="1:22" ht="15">
      <c r="A111" t="s">
        <v>656</v>
      </c>
      <c r="B111" t="s">
        <v>55</v>
      </c>
      <c r="C111" t="s">
        <v>656</v>
      </c>
      <c r="D111" t="s">
        <v>55</v>
      </c>
      <c r="E111" t="s">
        <v>55</v>
      </c>
      <c r="I111">
        <f>VALUE(MID(A111,FIND(" ",A111)+1,LEN(A111)-FIND(" ",A111)))</f>
        <v>0</v>
      </c>
      <c r="J111">
        <f aca="true" t="shared" si="36" ref="J111:J132">VALUE(MID(B111,FIND(" ",B111)+1,LEN(B111)-FIND(" ",B111)))</f>
        <v>16</v>
      </c>
      <c r="K111">
        <f aca="true" t="shared" si="37" ref="K111:K132">VALUE(MID(C111,FIND(" ",C111)+1,LEN(C111)-FIND(" ",C111)))</f>
        <v>0</v>
      </c>
      <c r="L111">
        <f aca="true" t="shared" si="38" ref="L111:L132">VALUE(MID(D111,FIND(" ",D111)+1,LEN(D111)-FIND(" ",D111)))</f>
        <v>16</v>
      </c>
      <c r="M111">
        <f aca="true" t="shared" si="39" ref="M111:M132">VALUE(MID(E111,FIND(" ",E111)+1,LEN(E111)-FIND(" ",E111)))</f>
        <v>16</v>
      </c>
      <c r="N111" s="1">
        <f>SUM(I111:M111)/5</f>
        <v>9.6</v>
      </c>
      <c r="O111">
        <f>_xlfn.STDEV.S(I111:M111)</f>
        <v>8.763560920082657</v>
      </c>
      <c r="P111">
        <f>O111/N111</f>
        <v>0.9128709291752768</v>
      </c>
      <c r="R111">
        <v>100</v>
      </c>
      <c r="S111" s="4">
        <v>370248394</v>
      </c>
      <c r="T111">
        <v>100</v>
      </c>
      <c r="U111">
        <f t="shared" si="34"/>
        <v>100.13600063323975</v>
      </c>
      <c r="V111">
        <f t="shared" si="35"/>
        <v>39.58564549962409</v>
      </c>
    </row>
    <row r="112" spans="1:16" ht="15">
      <c r="A112" t="s">
        <v>89</v>
      </c>
      <c r="B112" t="s">
        <v>89</v>
      </c>
      <c r="C112" t="s">
        <v>117</v>
      </c>
      <c r="D112" t="s">
        <v>89</v>
      </c>
      <c r="E112" t="s">
        <v>58</v>
      </c>
      <c r="I112">
        <f aca="true" t="shared" si="40" ref="I112:I132">VALUE(MID(A112,FIND(" ",A112)+1,LEN(A112)-FIND(" ",A112)))</f>
        <v>16</v>
      </c>
      <c r="J112">
        <f t="shared" si="36"/>
        <v>16</v>
      </c>
      <c r="K112">
        <f t="shared" si="37"/>
        <v>15</v>
      </c>
      <c r="L112">
        <f t="shared" si="38"/>
        <v>16</v>
      </c>
      <c r="M112">
        <f t="shared" si="39"/>
        <v>32</v>
      </c>
      <c r="N112" s="1">
        <f aca="true" t="shared" si="41" ref="N112:N132">SUM(I112:M112)/5</f>
        <v>19</v>
      </c>
      <c r="O112">
        <f aca="true" t="shared" si="42" ref="O112:O132">_xlfn.STDEV.S(I112:M112)</f>
        <v>7.280109889280518</v>
      </c>
      <c r="P112">
        <f aca="true" t="shared" si="43" ref="P112:P132">O112/N112</f>
        <v>0.38316367838318516</v>
      </c>
    </row>
    <row r="113" spans="1:18" ht="15">
      <c r="A113" t="s">
        <v>758</v>
      </c>
      <c r="B113" t="s">
        <v>91</v>
      </c>
      <c r="C113" t="s">
        <v>46</v>
      </c>
      <c r="D113" t="s">
        <v>46</v>
      </c>
      <c r="E113" t="s">
        <v>91</v>
      </c>
      <c r="I113">
        <f t="shared" si="40"/>
        <v>16</v>
      </c>
      <c r="J113">
        <f t="shared" si="36"/>
        <v>32</v>
      </c>
      <c r="K113">
        <f t="shared" si="37"/>
        <v>31</v>
      </c>
      <c r="L113">
        <f t="shared" si="38"/>
        <v>31</v>
      </c>
      <c r="M113">
        <f t="shared" si="39"/>
        <v>32</v>
      </c>
      <c r="N113" s="1">
        <f t="shared" si="41"/>
        <v>28.4</v>
      </c>
      <c r="O113">
        <f t="shared" si="42"/>
        <v>6.949820141557618</v>
      </c>
      <c r="P113">
        <f t="shared" si="43"/>
        <v>0.2447119768154091</v>
      </c>
      <c r="R113" t="s">
        <v>1408</v>
      </c>
    </row>
    <row r="114" spans="1:20" ht="15">
      <c r="A114" t="s">
        <v>692</v>
      </c>
      <c r="B114" t="s">
        <v>49</v>
      </c>
      <c r="C114" t="s">
        <v>49</v>
      </c>
      <c r="D114" t="s">
        <v>49</v>
      </c>
      <c r="E114" t="s">
        <v>49</v>
      </c>
      <c r="I114">
        <f t="shared" si="40"/>
        <v>31</v>
      </c>
      <c r="J114">
        <f t="shared" si="36"/>
        <v>47</v>
      </c>
      <c r="K114">
        <f t="shared" si="37"/>
        <v>47</v>
      </c>
      <c r="L114">
        <f t="shared" si="38"/>
        <v>47</v>
      </c>
      <c r="M114">
        <f t="shared" si="39"/>
        <v>47</v>
      </c>
      <c r="N114" s="1">
        <f t="shared" si="41"/>
        <v>43.8</v>
      </c>
      <c r="O114">
        <f t="shared" si="42"/>
        <v>7.155417527999314</v>
      </c>
      <c r="P114">
        <f t="shared" si="43"/>
        <v>0.16336569698628572</v>
      </c>
      <c r="R114" t="s">
        <v>1409</v>
      </c>
      <c r="T114" s="6" t="s">
        <v>1410</v>
      </c>
    </row>
    <row r="115" spans="1:22" ht="15">
      <c r="A115" t="s">
        <v>508</v>
      </c>
      <c r="B115" t="s">
        <v>80</v>
      </c>
      <c r="C115" t="s">
        <v>508</v>
      </c>
      <c r="D115" t="s">
        <v>508</v>
      </c>
      <c r="E115" t="s">
        <v>80</v>
      </c>
      <c r="I115">
        <f t="shared" si="40"/>
        <v>47</v>
      </c>
      <c r="J115">
        <f t="shared" si="36"/>
        <v>63</v>
      </c>
      <c r="K115">
        <f t="shared" si="37"/>
        <v>47</v>
      </c>
      <c r="L115">
        <f t="shared" si="38"/>
        <v>47</v>
      </c>
      <c r="M115">
        <f t="shared" si="39"/>
        <v>63</v>
      </c>
      <c r="N115" s="1">
        <f t="shared" si="41"/>
        <v>53.4</v>
      </c>
      <c r="O115">
        <f t="shared" si="42"/>
        <v>8.763560920082668</v>
      </c>
      <c r="P115">
        <f t="shared" si="43"/>
        <v>0.1641116277169039</v>
      </c>
      <c r="R115">
        <v>100</v>
      </c>
      <c r="S115">
        <v>112099538</v>
      </c>
      <c r="T115" s="6">
        <v>106099429</v>
      </c>
      <c r="U115">
        <f>S115-T115</f>
        <v>6000109</v>
      </c>
      <c r="V115">
        <f>U115*100/T115</f>
        <v>5.655175580633897</v>
      </c>
    </row>
    <row r="116" spans="1:20" ht="15">
      <c r="A116" t="s">
        <v>171</v>
      </c>
      <c r="B116" t="s">
        <v>95</v>
      </c>
      <c r="C116" t="s">
        <v>171</v>
      </c>
      <c r="D116" t="s">
        <v>95</v>
      </c>
      <c r="E116" t="s">
        <v>95</v>
      </c>
      <c r="I116">
        <f t="shared" si="40"/>
        <v>62</v>
      </c>
      <c r="J116">
        <f t="shared" si="36"/>
        <v>63</v>
      </c>
      <c r="K116">
        <f t="shared" si="37"/>
        <v>62</v>
      </c>
      <c r="L116">
        <f t="shared" si="38"/>
        <v>63</v>
      </c>
      <c r="M116">
        <f t="shared" si="39"/>
        <v>63</v>
      </c>
      <c r="N116" s="1">
        <f t="shared" si="41"/>
        <v>62.6</v>
      </c>
      <c r="O116">
        <f t="shared" si="42"/>
        <v>0.5477225575051661</v>
      </c>
      <c r="P116">
        <f t="shared" si="43"/>
        <v>0.008749561621488275</v>
      </c>
      <c r="R116">
        <v>150</v>
      </c>
      <c r="S116">
        <v>168149178</v>
      </c>
      <c r="T116" s="6"/>
    </row>
    <row r="117" spans="1:20" ht="15">
      <c r="A117" t="s">
        <v>759</v>
      </c>
      <c r="B117" t="s">
        <v>110</v>
      </c>
      <c r="C117" t="s">
        <v>759</v>
      </c>
      <c r="D117" t="s">
        <v>110</v>
      </c>
      <c r="E117" t="s">
        <v>97</v>
      </c>
      <c r="I117">
        <f t="shared" si="40"/>
        <v>62</v>
      </c>
      <c r="J117">
        <f t="shared" si="36"/>
        <v>78</v>
      </c>
      <c r="K117">
        <f t="shared" si="37"/>
        <v>62</v>
      </c>
      <c r="L117">
        <f t="shared" si="38"/>
        <v>78</v>
      </c>
      <c r="M117">
        <f t="shared" si="39"/>
        <v>79</v>
      </c>
      <c r="N117" s="1">
        <f t="shared" si="41"/>
        <v>71.8</v>
      </c>
      <c r="O117">
        <f t="shared" si="42"/>
        <v>8.955445270895234</v>
      </c>
      <c r="P117">
        <f t="shared" si="43"/>
        <v>0.12472765001246845</v>
      </c>
      <c r="R117">
        <v>200</v>
      </c>
      <c r="S117">
        <v>224198771</v>
      </c>
      <c r="T117" s="6"/>
    </row>
    <row r="118" spans="1:22" ht="15">
      <c r="A118" t="s">
        <v>670</v>
      </c>
      <c r="B118" t="s">
        <v>670</v>
      </c>
      <c r="C118" t="s">
        <v>670</v>
      </c>
      <c r="D118" t="s">
        <v>779</v>
      </c>
      <c r="E118" t="s">
        <v>661</v>
      </c>
      <c r="I118">
        <f t="shared" si="40"/>
        <v>78</v>
      </c>
      <c r="J118">
        <f t="shared" si="36"/>
        <v>78</v>
      </c>
      <c r="K118">
        <f t="shared" si="37"/>
        <v>78</v>
      </c>
      <c r="L118">
        <f t="shared" si="38"/>
        <v>156</v>
      </c>
      <c r="M118">
        <f t="shared" si="39"/>
        <v>79</v>
      </c>
      <c r="N118" s="1">
        <f t="shared" si="41"/>
        <v>93.8</v>
      </c>
      <c r="O118">
        <f t="shared" si="42"/>
        <v>34.77355316903927</v>
      </c>
      <c r="P118">
        <f t="shared" si="43"/>
        <v>0.37072018303879817</v>
      </c>
      <c r="R118">
        <v>250</v>
      </c>
      <c r="S118">
        <v>280248373</v>
      </c>
      <c r="T118" s="6">
        <v>265248187</v>
      </c>
      <c r="U118">
        <f>S118-T118</f>
        <v>15000186</v>
      </c>
      <c r="V118">
        <f>U118*100/T118</f>
        <v>5.655151188648841</v>
      </c>
    </row>
    <row r="119" spans="1:20" ht="15">
      <c r="A119" t="s">
        <v>465</v>
      </c>
      <c r="B119" t="s">
        <v>465</v>
      </c>
      <c r="C119" t="s">
        <v>465</v>
      </c>
      <c r="D119" t="s">
        <v>426</v>
      </c>
      <c r="E119" t="s">
        <v>465</v>
      </c>
      <c r="I119">
        <f t="shared" si="40"/>
        <v>94</v>
      </c>
      <c r="J119">
        <f t="shared" si="36"/>
        <v>94</v>
      </c>
      <c r="K119">
        <f t="shared" si="37"/>
        <v>94</v>
      </c>
      <c r="L119">
        <f t="shared" si="38"/>
        <v>172</v>
      </c>
      <c r="M119">
        <f t="shared" si="39"/>
        <v>94</v>
      </c>
      <c r="N119" s="1">
        <f t="shared" si="41"/>
        <v>109.6</v>
      </c>
      <c r="O119">
        <f t="shared" si="42"/>
        <v>34.88266044899671</v>
      </c>
      <c r="P119">
        <f t="shared" si="43"/>
        <v>0.31827244935215976</v>
      </c>
      <c r="R119">
        <v>300</v>
      </c>
      <c r="S119">
        <v>336297923</v>
      </c>
      <c r="T119" s="6"/>
    </row>
    <row r="120" spans="1:20" ht="15">
      <c r="A120" t="s">
        <v>679</v>
      </c>
      <c r="B120" t="s">
        <v>184</v>
      </c>
      <c r="C120" t="s">
        <v>679</v>
      </c>
      <c r="D120" t="s">
        <v>163</v>
      </c>
      <c r="E120" t="s">
        <v>184</v>
      </c>
      <c r="I120">
        <f t="shared" si="40"/>
        <v>94</v>
      </c>
      <c r="J120">
        <f t="shared" si="36"/>
        <v>110</v>
      </c>
      <c r="K120">
        <f t="shared" si="37"/>
        <v>94</v>
      </c>
      <c r="L120">
        <f t="shared" si="38"/>
        <v>172</v>
      </c>
      <c r="M120">
        <f t="shared" si="39"/>
        <v>110</v>
      </c>
      <c r="N120" s="1">
        <f t="shared" si="41"/>
        <v>116</v>
      </c>
      <c r="O120">
        <f t="shared" si="42"/>
        <v>32.31098884280702</v>
      </c>
      <c r="P120">
        <f t="shared" si="43"/>
        <v>0.2785430072655778</v>
      </c>
      <c r="R120">
        <v>350</v>
      </c>
      <c r="S120">
        <v>392347666</v>
      </c>
      <c r="T120" s="6"/>
    </row>
    <row r="121" spans="1:20" ht="15">
      <c r="A121" t="s">
        <v>760</v>
      </c>
      <c r="B121" t="s">
        <v>771</v>
      </c>
      <c r="C121" t="s">
        <v>760</v>
      </c>
      <c r="D121" t="s">
        <v>271</v>
      </c>
      <c r="E121" t="s">
        <v>771</v>
      </c>
      <c r="I121">
        <f t="shared" si="40"/>
        <v>109</v>
      </c>
      <c r="J121">
        <f t="shared" si="36"/>
        <v>110</v>
      </c>
      <c r="K121">
        <f t="shared" si="37"/>
        <v>109</v>
      </c>
      <c r="L121">
        <f t="shared" si="38"/>
        <v>188</v>
      </c>
      <c r="M121">
        <f t="shared" si="39"/>
        <v>110</v>
      </c>
      <c r="N121" s="1">
        <f t="shared" si="41"/>
        <v>125.2</v>
      </c>
      <c r="O121">
        <f t="shared" si="42"/>
        <v>35.10982768399755</v>
      </c>
      <c r="P121">
        <f t="shared" si="43"/>
        <v>0.2804299335782552</v>
      </c>
      <c r="R121">
        <v>400</v>
      </c>
      <c r="S121">
        <v>448397215</v>
      </c>
      <c r="T121" s="6"/>
    </row>
    <row r="122" spans="1:20" ht="15">
      <c r="A122" t="s">
        <v>761</v>
      </c>
      <c r="B122" t="s">
        <v>397</v>
      </c>
      <c r="C122" t="s">
        <v>761</v>
      </c>
      <c r="D122" t="s">
        <v>454</v>
      </c>
      <c r="E122" t="s">
        <v>397</v>
      </c>
      <c r="I122">
        <f t="shared" si="40"/>
        <v>109</v>
      </c>
      <c r="J122">
        <f t="shared" si="36"/>
        <v>125</v>
      </c>
      <c r="K122">
        <f t="shared" si="37"/>
        <v>109</v>
      </c>
      <c r="L122">
        <f t="shared" si="38"/>
        <v>203</v>
      </c>
      <c r="M122">
        <f t="shared" si="39"/>
        <v>125</v>
      </c>
      <c r="N122" s="1">
        <f t="shared" si="41"/>
        <v>134.2</v>
      </c>
      <c r="O122">
        <f t="shared" si="42"/>
        <v>39.283584357845974</v>
      </c>
      <c r="P122">
        <f t="shared" si="43"/>
        <v>0.29272417554281654</v>
      </c>
      <c r="R122">
        <v>450</v>
      </c>
      <c r="S122">
        <v>504446776</v>
      </c>
      <c r="T122" s="6"/>
    </row>
    <row r="123" spans="1:20" ht="15">
      <c r="A123" t="s">
        <v>762</v>
      </c>
      <c r="B123" t="s">
        <v>772</v>
      </c>
      <c r="C123" t="s">
        <v>762</v>
      </c>
      <c r="D123" t="s">
        <v>780</v>
      </c>
      <c r="E123" t="s">
        <v>772</v>
      </c>
      <c r="I123">
        <f t="shared" si="40"/>
        <v>125</v>
      </c>
      <c r="J123">
        <f t="shared" si="36"/>
        <v>141</v>
      </c>
      <c r="K123">
        <f t="shared" si="37"/>
        <v>125</v>
      </c>
      <c r="L123">
        <f t="shared" si="38"/>
        <v>203</v>
      </c>
      <c r="M123">
        <f t="shared" si="39"/>
        <v>141</v>
      </c>
      <c r="N123" s="1">
        <f t="shared" si="41"/>
        <v>147</v>
      </c>
      <c r="O123">
        <f t="shared" si="42"/>
        <v>32.31098884280702</v>
      </c>
      <c r="P123">
        <f t="shared" si="43"/>
        <v>0.2198026451891634</v>
      </c>
      <c r="R123">
        <v>500</v>
      </c>
      <c r="S123">
        <v>560496400</v>
      </c>
      <c r="T123" s="6"/>
    </row>
    <row r="124" spans="1:22" ht="15">
      <c r="A124" t="s">
        <v>763</v>
      </c>
      <c r="B124" t="s">
        <v>763</v>
      </c>
      <c r="C124" t="s">
        <v>777</v>
      </c>
      <c r="D124" t="s">
        <v>273</v>
      </c>
      <c r="E124" t="s">
        <v>763</v>
      </c>
      <c r="I124">
        <f t="shared" si="40"/>
        <v>141</v>
      </c>
      <c r="J124">
        <f t="shared" si="36"/>
        <v>141</v>
      </c>
      <c r="K124">
        <f t="shared" si="37"/>
        <v>140</v>
      </c>
      <c r="L124">
        <f t="shared" si="38"/>
        <v>219</v>
      </c>
      <c r="M124">
        <f t="shared" si="39"/>
        <v>141</v>
      </c>
      <c r="N124" s="1">
        <f t="shared" si="41"/>
        <v>156.4</v>
      </c>
      <c r="O124">
        <f t="shared" si="42"/>
        <v>34.99714274051525</v>
      </c>
      <c r="P124">
        <f t="shared" si="43"/>
        <v>0.22376689731787244</v>
      </c>
      <c r="R124">
        <v>550</v>
      </c>
      <c r="S124">
        <v>616545981</v>
      </c>
      <c r="T124" s="6">
        <v>583546057</v>
      </c>
      <c r="U124">
        <f>S124-T124</f>
        <v>32999924</v>
      </c>
      <c r="V124">
        <f>U124*100/T124</f>
        <v>5.6550675999169675</v>
      </c>
    </row>
    <row r="125" spans="1:16" ht="15">
      <c r="A125" t="s">
        <v>764</v>
      </c>
      <c r="B125" t="s">
        <v>715</v>
      </c>
      <c r="C125" t="s">
        <v>732</v>
      </c>
      <c r="D125" t="s">
        <v>781</v>
      </c>
      <c r="E125" t="s">
        <v>715</v>
      </c>
      <c r="I125">
        <f t="shared" si="40"/>
        <v>141</v>
      </c>
      <c r="J125">
        <f t="shared" si="36"/>
        <v>157</v>
      </c>
      <c r="K125">
        <f t="shared" si="37"/>
        <v>140</v>
      </c>
      <c r="L125">
        <f t="shared" si="38"/>
        <v>219</v>
      </c>
      <c r="M125">
        <f t="shared" si="39"/>
        <v>157</v>
      </c>
      <c r="N125" s="1">
        <f t="shared" si="41"/>
        <v>162.8</v>
      </c>
      <c r="O125">
        <f t="shared" si="42"/>
        <v>32.48384213728415</v>
      </c>
      <c r="P125">
        <f t="shared" si="43"/>
        <v>0.19953219986046775</v>
      </c>
    </row>
    <row r="126" spans="1:16" ht="15">
      <c r="A126" t="s">
        <v>765</v>
      </c>
      <c r="B126" t="s">
        <v>773</v>
      </c>
      <c r="C126" t="s">
        <v>765</v>
      </c>
      <c r="D126" t="s">
        <v>782</v>
      </c>
      <c r="E126" t="s">
        <v>400</v>
      </c>
      <c r="I126">
        <f t="shared" si="40"/>
        <v>156</v>
      </c>
      <c r="J126">
        <f t="shared" si="36"/>
        <v>157</v>
      </c>
      <c r="K126">
        <f t="shared" si="37"/>
        <v>156</v>
      </c>
      <c r="L126">
        <f t="shared" si="38"/>
        <v>235</v>
      </c>
      <c r="M126">
        <f t="shared" si="39"/>
        <v>172</v>
      </c>
      <c r="N126" s="1">
        <f t="shared" si="41"/>
        <v>175.2</v>
      </c>
      <c r="O126">
        <f t="shared" si="42"/>
        <v>34.11304735727955</v>
      </c>
      <c r="P126">
        <f t="shared" si="43"/>
        <v>0.19470917441369606</v>
      </c>
    </row>
    <row r="127" spans="1:16" ht="15">
      <c r="A127" t="s">
        <v>766</v>
      </c>
      <c r="B127" t="s">
        <v>766</v>
      </c>
      <c r="C127" t="s">
        <v>766</v>
      </c>
      <c r="D127" t="s">
        <v>276</v>
      </c>
      <c r="E127" t="s">
        <v>766</v>
      </c>
      <c r="I127">
        <f t="shared" si="40"/>
        <v>172</v>
      </c>
      <c r="J127">
        <f t="shared" si="36"/>
        <v>172</v>
      </c>
      <c r="K127">
        <f t="shared" si="37"/>
        <v>172</v>
      </c>
      <c r="L127">
        <f t="shared" si="38"/>
        <v>250</v>
      </c>
      <c r="M127">
        <f t="shared" si="39"/>
        <v>172</v>
      </c>
      <c r="N127" s="1">
        <f t="shared" si="41"/>
        <v>187.6</v>
      </c>
      <c r="O127">
        <f t="shared" si="42"/>
        <v>34.88266044899676</v>
      </c>
      <c r="P127">
        <f t="shared" si="43"/>
        <v>0.18594168682834095</v>
      </c>
    </row>
    <row r="128" spans="1:16" ht="15">
      <c r="A128" t="s">
        <v>767</v>
      </c>
      <c r="B128" t="s">
        <v>774</v>
      </c>
      <c r="C128" t="s">
        <v>767</v>
      </c>
      <c r="D128" t="s">
        <v>783</v>
      </c>
      <c r="E128" t="s">
        <v>774</v>
      </c>
      <c r="I128">
        <f t="shared" si="40"/>
        <v>172</v>
      </c>
      <c r="J128">
        <f t="shared" si="36"/>
        <v>188</v>
      </c>
      <c r="K128">
        <f t="shared" si="37"/>
        <v>172</v>
      </c>
      <c r="L128">
        <f t="shared" si="38"/>
        <v>250</v>
      </c>
      <c r="M128">
        <f t="shared" si="39"/>
        <v>188</v>
      </c>
      <c r="N128" s="1">
        <f t="shared" si="41"/>
        <v>194</v>
      </c>
      <c r="O128">
        <f t="shared" si="42"/>
        <v>32.31098884280702</v>
      </c>
      <c r="P128">
        <f t="shared" si="43"/>
        <v>0.16655148888044857</v>
      </c>
    </row>
    <row r="129" spans="1:16" ht="15">
      <c r="A129" t="s">
        <v>768</v>
      </c>
      <c r="B129" t="s">
        <v>775</v>
      </c>
      <c r="C129" t="s">
        <v>768</v>
      </c>
      <c r="D129" t="s">
        <v>784</v>
      </c>
      <c r="E129" t="s">
        <v>788</v>
      </c>
      <c r="I129">
        <f t="shared" si="40"/>
        <v>187</v>
      </c>
      <c r="J129">
        <f t="shared" si="36"/>
        <v>188</v>
      </c>
      <c r="K129">
        <f t="shared" si="37"/>
        <v>187</v>
      </c>
      <c r="L129">
        <f t="shared" si="38"/>
        <v>266</v>
      </c>
      <c r="M129">
        <f t="shared" si="39"/>
        <v>203</v>
      </c>
      <c r="N129" s="1">
        <f t="shared" si="41"/>
        <v>206.2</v>
      </c>
      <c r="O129">
        <f t="shared" si="42"/>
        <v>34.11304735727955</v>
      </c>
      <c r="P129">
        <f t="shared" si="43"/>
        <v>0.16543669911386785</v>
      </c>
    </row>
    <row r="130" spans="1:16" ht="15">
      <c r="A130" t="s">
        <v>769</v>
      </c>
      <c r="B130" t="s">
        <v>769</v>
      </c>
      <c r="C130" t="s">
        <v>769</v>
      </c>
      <c r="D130" t="s">
        <v>785</v>
      </c>
      <c r="E130" t="s">
        <v>769</v>
      </c>
      <c r="I130">
        <f t="shared" si="40"/>
        <v>203</v>
      </c>
      <c r="J130">
        <f t="shared" si="36"/>
        <v>203</v>
      </c>
      <c r="K130">
        <f t="shared" si="37"/>
        <v>203</v>
      </c>
      <c r="L130">
        <f t="shared" si="38"/>
        <v>281</v>
      </c>
      <c r="M130">
        <f t="shared" si="39"/>
        <v>203</v>
      </c>
      <c r="N130" s="1">
        <f t="shared" si="41"/>
        <v>218.6</v>
      </c>
      <c r="O130">
        <f t="shared" si="42"/>
        <v>34.88266044899676</v>
      </c>
      <c r="P130">
        <f t="shared" si="43"/>
        <v>0.15957301211800898</v>
      </c>
    </row>
    <row r="131" spans="1:16" ht="15">
      <c r="A131" t="s">
        <v>706</v>
      </c>
      <c r="B131" t="s">
        <v>706</v>
      </c>
      <c r="C131" t="s">
        <v>706</v>
      </c>
      <c r="D131" t="s">
        <v>786</v>
      </c>
      <c r="E131" t="s">
        <v>789</v>
      </c>
      <c r="I131">
        <f t="shared" si="40"/>
        <v>203</v>
      </c>
      <c r="J131">
        <f t="shared" si="36"/>
        <v>203</v>
      </c>
      <c r="K131">
        <f t="shared" si="37"/>
        <v>203</v>
      </c>
      <c r="L131">
        <f t="shared" si="38"/>
        <v>281</v>
      </c>
      <c r="M131">
        <f t="shared" si="39"/>
        <v>219</v>
      </c>
      <c r="N131" s="1">
        <f t="shared" si="41"/>
        <v>221.8</v>
      </c>
      <c r="O131">
        <f t="shared" si="42"/>
        <v>33.81124073440662</v>
      </c>
      <c r="P131">
        <f t="shared" si="43"/>
        <v>0.15244021972230215</v>
      </c>
    </row>
    <row r="132" spans="1:16" ht="15">
      <c r="A132" t="s">
        <v>770</v>
      </c>
      <c r="B132" t="s">
        <v>776</v>
      </c>
      <c r="C132" t="s">
        <v>778</v>
      </c>
      <c r="D132" t="s">
        <v>787</v>
      </c>
      <c r="E132" t="s">
        <v>790</v>
      </c>
      <c r="I132">
        <f t="shared" si="40"/>
        <v>6390</v>
      </c>
      <c r="J132">
        <f t="shared" si="36"/>
        <v>6531</v>
      </c>
      <c r="K132">
        <f t="shared" si="37"/>
        <v>6299</v>
      </c>
      <c r="L132">
        <f t="shared" si="38"/>
        <v>6281</v>
      </c>
      <c r="M132">
        <f t="shared" si="39"/>
        <v>6375</v>
      </c>
      <c r="N132" s="1">
        <f t="shared" si="41"/>
        <v>6375.2</v>
      </c>
      <c r="O132">
        <f t="shared" si="42"/>
        <v>98.9605982196955</v>
      </c>
      <c r="P132">
        <f t="shared" si="43"/>
        <v>0.01552274410523521</v>
      </c>
    </row>
    <row r="134" ht="15">
      <c r="A134" t="s">
        <v>791</v>
      </c>
    </row>
    <row r="135" spans="1:5" ht="15">
      <c r="A135" t="s">
        <v>792</v>
      </c>
      <c r="B135" t="s">
        <v>792</v>
      </c>
      <c r="C135" t="s">
        <v>792</v>
      </c>
      <c r="D135" t="s">
        <v>792</v>
      </c>
      <c r="E135" t="s">
        <v>792</v>
      </c>
    </row>
    <row r="136" spans="1:16" ht="15">
      <c r="A136" t="s">
        <v>23</v>
      </c>
      <c r="B136" t="s">
        <v>23</v>
      </c>
      <c r="C136" t="s">
        <v>23</v>
      </c>
      <c r="D136" t="s">
        <v>23</v>
      </c>
      <c r="E136" t="s">
        <v>23</v>
      </c>
      <c r="N136" s="1" t="s">
        <v>1376</v>
      </c>
      <c r="O136" t="s">
        <v>1377</v>
      </c>
      <c r="P136" t="s">
        <v>1378</v>
      </c>
    </row>
    <row r="137" spans="1:16" ht="15">
      <c r="A137" t="s">
        <v>292</v>
      </c>
      <c r="B137" t="s">
        <v>356</v>
      </c>
      <c r="C137" t="s">
        <v>292</v>
      </c>
      <c r="D137" t="s">
        <v>356</v>
      </c>
      <c r="E137" t="s">
        <v>292</v>
      </c>
      <c r="I137">
        <f>VALUE(MID(A137,FIND(" ",A137)+1,LEN(A137)-FIND(" ",A137)))</f>
        <v>16</v>
      </c>
      <c r="J137">
        <f aca="true" t="shared" si="44" ref="J137:J158">VALUE(MID(B137,FIND(" ",B137)+1,LEN(B137)-FIND(" ",B137)))</f>
        <v>0</v>
      </c>
      <c r="K137">
        <f aca="true" t="shared" si="45" ref="K137:K158">VALUE(MID(C137,FIND(" ",C137)+1,LEN(C137)-FIND(" ",C137)))</f>
        <v>16</v>
      </c>
      <c r="L137">
        <f aca="true" t="shared" si="46" ref="L137:L158">VALUE(MID(D137,FIND(" ",D137)+1,LEN(D137)-FIND(" ",D137)))</f>
        <v>0</v>
      </c>
      <c r="M137">
        <f aca="true" t="shared" si="47" ref="M137:M158">VALUE(MID(E137,FIND(" ",E137)+1,LEN(E137)-FIND(" ",E137)))</f>
        <v>16</v>
      </c>
      <c r="N137" s="1">
        <f>SUM(I137:M137)/5</f>
        <v>9.6</v>
      </c>
      <c r="O137">
        <f>_xlfn.STDEV.S(I137:M137)</f>
        <v>8.763560920082657</v>
      </c>
      <c r="P137">
        <f>O137/N137</f>
        <v>0.9128709291752768</v>
      </c>
    </row>
    <row r="138" spans="1:16" ht="15">
      <c r="A138" t="s">
        <v>59</v>
      </c>
      <c r="B138" t="s">
        <v>357</v>
      </c>
      <c r="C138" t="s">
        <v>357</v>
      </c>
      <c r="D138" t="s">
        <v>357</v>
      </c>
      <c r="E138" t="s">
        <v>357</v>
      </c>
      <c r="I138">
        <f aca="true" t="shared" si="48" ref="I138:I158">VALUE(MID(A138,FIND(" ",A138)+1,LEN(A138)-FIND(" ",A138)))</f>
        <v>32</v>
      </c>
      <c r="J138">
        <f t="shared" si="44"/>
        <v>16</v>
      </c>
      <c r="K138">
        <f t="shared" si="45"/>
        <v>16</v>
      </c>
      <c r="L138">
        <f t="shared" si="46"/>
        <v>16</v>
      </c>
      <c r="M138">
        <f t="shared" si="47"/>
        <v>16</v>
      </c>
      <c r="N138" s="1">
        <f aca="true" t="shared" si="49" ref="N138:N158">SUM(I138:M138)/5</f>
        <v>19.2</v>
      </c>
      <c r="O138">
        <f aca="true" t="shared" si="50" ref="O138:O158">_xlfn.STDEV.S(I138:M138)</f>
        <v>7.155417527999326</v>
      </c>
      <c r="P138">
        <f aca="true" t="shared" si="51" ref="P138:P158">O138/N138</f>
        <v>0.3726779962499649</v>
      </c>
    </row>
    <row r="139" spans="1:16" ht="15">
      <c r="A139" t="s">
        <v>92</v>
      </c>
      <c r="B139" t="s">
        <v>118</v>
      </c>
      <c r="C139" t="s">
        <v>118</v>
      </c>
      <c r="D139" t="s">
        <v>92</v>
      </c>
      <c r="E139" t="s">
        <v>92</v>
      </c>
      <c r="I139">
        <f t="shared" si="48"/>
        <v>32</v>
      </c>
      <c r="J139">
        <f t="shared" si="44"/>
        <v>31</v>
      </c>
      <c r="K139">
        <f t="shared" si="45"/>
        <v>31</v>
      </c>
      <c r="L139">
        <f t="shared" si="46"/>
        <v>32</v>
      </c>
      <c r="M139">
        <f t="shared" si="47"/>
        <v>32</v>
      </c>
      <c r="N139" s="1">
        <f t="shared" si="49"/>
        <v>31.6</v>
      </c>
      <c r="O139">
        <f t="shared" si="50"/>
        <v>0.5477225575051661</v>
      </c>
      <c r="P139">
        <f t="shared" si="51"/>
        <v>0.01733299232611285</v>
      </c>
    </row>
    <row r="140" spans="1:16" ht="15">
      <c r="A140" t="s">
        <v>137</v>
      </c>
      <c r="B140" t="s">
        <v>805</v>
      </c>
      <c r="C140" t="s">
        <v>137</v>
      </c>
      <c r="D140" t="s">
        <v>137</v>
      </c>
      <c r="E140" t="s">
        <v>137</v>
      </c>
      <c r="I140">
        <f t="shared" si="48"/>
        <v>47</v>
      </c>
      <c r="J140">
        <f t="shared" si="44"/>
        <v>359</v>
      </c>
      <c r="K140">
        <f t="shared" si="45"/>
        <v>47</v>
      </c>
      <c r="L140">
        <f t="shared" si="46"/>
        <v>47</v>
      </c>
      <c r="M140">
        <f t="shared" si="47"/>
        <v>47</v>
      </c>
      <c r="N140" s="1">
        <f t="shared" si="49"/>
        <v>109.4</v>
      </c>
      <c r="O140">
        <f t="shared" si="50"/>
        <v>139.53064179598687</v>
      </c>
      <c r="P140">
        <f t="shared" si="51"/>
        <v>1.275417201060209</v>
      </c>
    </row>
    <row r="141" spans="1:16" ht="15">
      <c r="A141" t="s">
        <v>207</v>
      </c>
      <c r="B141" t="s">
        <v>806</v>
      </c>
      <c r="C141" t="s">
        <v>221</v>
      </c>
      <c r="D141" t="s">
        <v>834</v>
      </c>
      <c r="E141" t="s">
        <v>207</v>
      </c>
      <c r="I141">
        <f t="shared" si="48"/>
        <v>63</v>
      </c>
      <c r="J141">
        <f t="shared" si="44"/>
        <v>375</v>
      </c>
      <c r="K141">
        <f t="shared" si="45"/>
        <v>62</v>
      </c>
      <c r="L141">
        <f t="shared" si="46"/>
        <v>47</v>
      </c>
      <c r="M141">
        <f t="shared" si="47"/>
        <v>63</v>
      </c>
      <c r="N141" s="1">
        <f t="shared" si="49"/>
        <v>122</v>
      </c>
      <c r="O141">
        <f t="shared" si="50"/>
        <v>141.59449141827517</v>
      </c>
      <c r="P141">
        <f t="shared" si="51"/>
        <v>1.160610585395698</v>
      </c>
    </row>
    <row r="142" spans="1:16" ht="15">
      <c r="A142" t="s">
        <v>97</v>
      </c>
      <c r="B142" t="s">
        <v>807</v>
      </c>
      <c r="C142" t="s">
        <v>110</v>
      </c>
      <c r="D142" t="s">
        <v>677</v>
      </c>
      <c r="E142" t="s">
        <v>677</v>
      </c>
      <c r="I142">
        <f t="shared" si="48"/>
        <v>79</v>
      </c>
      <c r="J142">
        <f t="shared" si="44"/>
        <v>391</v>
      </c>
      <c r="K142">
        <f t="shared" si="45"/>
        <v>78</v>
      </c>
      <c r="L142">
        <f t="shared" si="46"/>
        <v>63</v>
      </c>
      <c r="M142">
        <f t="shared" si="47"/>
        <v>63</v>
      </c>
      <c r="N142" s="1">
        <f t="shared" si="49"/>
        <v>134.8</v>
      </c>
      <c r="O142">
        <f t="shared" si="50"/>
        <v>143.43012235928686</v>
      </c>
      <c r="P142">
        <f t="shared" si="51"/>
        <v>1.0640216792231962</v>
      </c>
    </row>
    <row r="143" spans="1:16" ht="15">
      <c r="A143" t="s">
        <v>793</v>
      </c>
      <c r="B143" t="s">
        <v>808</v>
      </c>
      <c r="C143" t="s">
        <v>824</v>
      </c>
      <c r="D143" t="s">
        <v>824</v>
      </c>
      <c r="E143" t="s">
        <v>793</v>
      </c>
      <c r="I143">
        <f t="shared" si="48"/>
        <v>79</v>
      </c>
      <c r="J143">
        <f t="shared" si="44"/>
        <v>406</v>
      </c>
      <c r="K143">
        <f t="shared" si="45"/>
        <v>78</v>
      </c>
      <c r="L143">
        <f t="shared" si="46"/>
        <v>78</v>
      </c>
      <c r="M143">
        <f t="shared" si="47"/>
        <v>79</v>
      </c>
      <c r="N143" s="1">
        <f t="shared" si="49"/>
        <v>144</v>
      </c>
      <c r="O143">
        <f t="shared" si="50"/>
        <v>146.46330598480972</v>
      </c>
      <c r="P143">
        <f t="shared" si="51"/>
        <v>1.0171062915611786</v>
      </c>
    </row>
    <row r="144" spans="1:16" ht="15">
      <c r="A144" t="s">
        <v>690</v>
      </c>
      <c r="B144" t="s">
        <v>809</v>
      </c>
      <c r="C144" t="s">
        <v>690</v>
      </c>
      <c r="D144" t="s">
        <v>835</v>
      </c>
      <c r="E144" t="s">
        <v>690</v>
      </c>
      <c r="I144">
        <f t="shared" si="48"/>
        <v>94</v>
      </c>
      <c r="J144">
        <f t="shared" si="44"/>
        <v>406</v>
      </c>
      <c r="K144">
        <f t="shared" si="45"/>
        <v>94</v>
      </c>
      <c r="L144">
        <f t="shared" si="46"/>
        <v>78</v>
      </c>
      <c r="M144">
        <f t="shared" si="47"/>
        <v>94</v>
      </c>
      <c r="N144" s="1">
        <f t="shared" si="49"/>
        <v>153.2</v>
      </c>
      <c r="O144">
        <f t="shared" si="50"/>
        <v>141.48922220437854</v>
      </c>
      <c r="P144">
        <f t="shared" si="51"/>
        <v>0.9235588916734893</v>
      </c>
    </row>
    <row r="145" spans="1:16" ht="15">
      <c r="A145" t="s">
        <v>794</v>
      </c>
      <c r="B145" t="s">
        <v>810</v>
      </c>
      <c r="C145" t="s">
        <v>294</v>
      </c>
      <c r="D145" t="s">
        <v>836</v>
      </c>
      <c r="E145" t="s">
        <v>836</v>
      </c>
      <c r="I145">
        <f t="shared" si="48"/>
        <v>110</v>
      </c>
      <c r="J145">
        <f t="shared" si="44"/>
        <v>422</v>
      </c>
      <c r="K145">
        <f t="shared" si="45"/>
        <v>109</v>
      </c>
      <c r="L145">
        <f t="shared" si="46"/>
        <v>94</v>
      </c>
      <c r="M145">
        <f t="shared" si="47"/>
        <v>94</v>
      </c>
      <c r="N145" s="1">
        <f t="shared" si="49"/>
        <v>165.8</v>
      </c>
      <c r="O145">
        <f t="shared" si="50"/>
        <v>143.43012235928686</v>
      </c>
      <c r="P145">
        <f t="shared" si="51"/>
        <v>0.8650791457134309</v>
      </c>
    </row>
    <row r="146" spans="1:16" ht="15">
      <c r="A146" t="s">
        <v>295</v>
      </c>
      <c r="B146" t="s">
        <v>811</v>
      </c>
      <c r="C146" t="s">
        <v>295</v>
      </c>
      <c r="D146" t="s">
        <v>837</v>
      </c>
      <c r="E146" t="s">
        <v>837</v>
      </c>
      <c r="I146">
        <f t="shared" si="48"/>
        <v>125</v>
      </c>
      <c r="J146">
        <f t="shared" si="44"/>
        <v>437</v>
      </c>
      <c r="K146">
        <f t="shared" si="45"/>
        <v>125</v>
      </c>
      <c r="L146">
        <f t="shared" si="46"/>
        <v>110</v>
      </c>
      <c r="M146">
        <f t="shared" si="47"/>
        <v>110</v>
      </c>
      <c r="N146" s="1">
        <f t="shared" si="49"/>
        <v>181.4</v>
      </c>
      <c r="O146">
        <f t="shared" si="50"/>
        <v>143.08144533796127</v>
      </c>
      <c r="P146">
        <f t="shared" si="51"/>
        <v>0.7887621021938328</v>
      </c>
    </row>
    <row r="147" spans="1:16" ht="15">
      <c r="A147" t="s">
        <v>795</v>
      </c>
      <c r="B147" t="s">
        <v>812</v>
      </c>
      <c r="C147" t="s">
        <v>795</v>
      </c>
      <c r="D147" t="s">
        <v>795</v>
      </c>
      <c r="E147" t="s">
        <v>795</v>
      </c>
      <c r="I147">
        <f t="shared" si="48"/>
        <v>125</v>
      </c>
      <c r="J147">
        <f t="shared" si="44"/>
        <v>453</v>
      </c>
      <c r="K147">
        <f t="shared" si="45"/>
        <v>125</v>
      </c>
      <c r="L147">
        <f t="shared" si="46"/>
        <v>125</v>
      </c>
      <c r="M147">
        <f t="shared" si="47"/>
        <v>125</v>
      </c>
      <c r="N147" s="1">
        <f t="shared" si="49"/>
        <v>190.6</v>
      </c>
      <c r="O147">
        <f t="shared" si="50"/>
        <v>146.6860593239862</v>
      </c>
      <c r="P147">
        <f t="shared" si="51"/>
        <v>0.769601570430148</v>
      </c>
    </row>
    <row r="148" spans="1:16" ht="15">
      <c r="A148" t="s">
        <v>763</v>
      </c>
      <c r="B148" t="s">
        <v>813</v>
      </c>
      <c r="C148" t="s">
        <v>763</v>
      </c>
      <c r="D148" t="s">
        <v>273</v>
      </c>
      <c r="E148" t="s">
        <v>763</v>
      </c>
      <c r="I148">
        <f t="shared" si="48"/>
        <v>141</v>
      </c>
      <c r="J148">
        <f t="shared" si="44"/>
        <v>453</v>
      </c>
      <c r="K148">
        <f t="shared" si="45"/>
        <v>141</v>
      </c>
      <c r="L148">
        <f t="shared" si="46"/>
        <v>219</v>
      </c>
      <c r="M148">
        <f t="shared" si="47"/>
        <v>141</v>
      </c>
      <c r="N148" s="1">
        <f t="shared" si="49"/>
        <v>219</v>
      </c>
      <c r="O148">
        <f t="shared" si="50"/>
        <v>135.09996299037243</v>
      </c>
      <c r="P148">
        <f t="shared" si="51"/>
        <v>0.6168948081752166</v>
      </c>
    </row>
    <row r="149" spans="1:16" ht="15">
      <c r="A149" t="s">
        <v>796</v>
      </c>
      <c r="B149" t="s">
        <v>814</v>
      </c>
      <c r="C149" t="s">
        <v>825</v>
      </c>
      <c r="D149" t="s">
        <v>838</v>
      </c>
      <c r="E149" t="s">
        <v>848</v>
      </c>
      <c r="I149">
        <f t="shared" si="48"/>
        <v>157</v>
      </c>
      <c r="J149">
        <f t="shared" si="44"/>
        <v>469</v>
      </c>
      <c r="K149">
        <f t="shared" si="45"/>
        <v>156</v>
      </c>
      <c r="L149">
        <f t="shared" si="46"/>
        <v>235</v>
      </c>
      <c r="M149">
        <f t="shared" si="47"/>
        <v>141</v>
      </c>
      <c r="N149" s="1">
        <f t="shared" si="49"/>
        <v>231.6</v>
      </c>
      <c r="O149">
        <f t="shared" si="50"/>
        <v>137.71274450826982</v>
      </c>
      <c r="P149">
        <f t="shared" si="51"/>
        <v>0.5946146135935657</v>
      </c>
    </row>
    <row r="150" spans="1:16" ht="15">
      <c r="A150" t="s">
        <v>797</v>
      </c>
      <c r="B150" t="s">
        <v>815</v>
      </c>
      <c r="C150" t="s">
        <v>826</v>
      </c>
      <c r="D150" t="s">
        <v>839</v>
      </c>
      <c r="E150" t="s">
        <v>797</v>
      </c>
      <c r="I150">
        <f t="shared" si="48"/>
        <v>157</v>
      </c>
      <c r="J150">
        <f t="shared" si="44"/>
        <v>484</v>
      </c>
      <c r="K150">
        <f t="shared" si="45"/>
        <v>156</v>
      </c>
      <c r="L150">
        <f t="shared" si="46"/>
        <v>250</v>
      </c>
      <c r="M150">
        <f t="shared" si="47"/>
        <v>157</v>
      </c>
      <c r="N150" s="1">
        <f t="shared" si="49"/>
        <v>240.8</v>
      </c>
      <c r="O150">
        <f t="shared" si="50"/>
        <v>141.83335291813415</v>
      </c>
      <c r="P150">
        <f t="shared" si="51"/>
        <v>0.5890089406899258</v>
      </c>
    </row>
    <row r="151" spans="1:16" ht="15">
      <c r="A151" t="s">
        <v>798</v>
      </c>
      <c r="B151" t="s">
        <v>816</v>
      </c>
      <c r="C151" t="s">
        <v>798</v>
      </c>
      <c r="D151" t="s">
        <v>840</v>
      </c>
      <c r="E151" t="s">
        <v>798</v>
      </c>
      <c r="I151">
        <f t="shared" si="48"/>
        <v>172</v>
      </c>
      <c r="J151">
        <f t="shared" si="44"/>
        <v>500</v>
      </c>
      <c r="K151">
        <f t="shared" si="45"/>
        <v>172</v>
      </c>
      <c r="L151">
        <f t="shared" si="46"/>
        <v>250</v>
      </c>
      <c r="M151">
        <f t="shared" si="47"/>
        <v>172</v>
      </c>
      <c r="N151" s="1">
        <f t="shared" si="49"/>
        <v>253.2</v>
      </c>
      <c r="O151">
        <f t="shared" si="50"/>
        <v>142.0394311450169</v>
      </c>
      <c r="P151">
        <f t="shared" si="51"/>
        <v>0.560977216212547</v>
      </c>
    </row>
    <row r="152" spans="1:16" ht="15">
      <c r="A152" t="s">
        <v>799</v>
      </c>
      <c r="B152" t="s">
        <v>817</v>
      </c>
      <c r="C152" t="s">
        <v>827</v>
      </c>
      <c r="D152" t="s">
        <v>841</v>
      </c>
      <c r="E152" t="s">
        <v>799</v>
      </c>
      <c r="I152">
        <f t="shared" si="48"/>
        <v>188</v>
      </c>
      <c r="J152">
        <f t="shared" si="44"/>
        <v>500</v>
      </c>
      <c r="K152">
        <f t="shared" si="45"/>
        <v>187</v>
      </c>
      <c r="L152">
        <f t="shared" si="46"/>
        <v>266</v>
      </c>
      <c r="M152">
        <f t="shared" si="47"/>
        <v>188</v>
      </c>
      <c r="N152" s="1">
        <f t="shared" si="49"/>
        <v>265.8</v>
      </c>
      <c r="O152">
        <f t="shared" si="50"/>
        <v>135.2449629376266</v>
      </c>
      <c r="P152">
        <f t="shared" si="51"/>
        <v>0.5088222834372709</v>
      </c>
    </row>
    <row r="153" spans="1:16" ht="15">
      <c r="A153" t="s">
        <v>800</v>
      </c>
      <c r="B153" t="s">
        <v>818</v>
      </c>
      <c r="C153" t="s">
        <v>828</v>
      </c>
      <c r="D153" t="s">
        <v>842</v>
      </c>
      <c r="E153" t="s">
        <v>849</v>
      </c>
      <c r="I153">
        <f t="shared" si="48"/>
        <v>204</v>
      </c>
      <c r="J153">
        <f t="shared" si="44"/>
        <v>516</v>
      </c>
      <c r="K153">
        <f t="shared" si="45"/>
        <v>203</v>
      </c>
      <c r="L153">
        <f t="shared" si="46"/>
        <v>282</v>
      </c>
      <c r="M153">
        <f t="shared" si="47"/>
        <v>188</v>
      </c>
      <c r="N153" s="1">
        <f t="shared" si="49"/>
        <v>278.6</v>
      </c>
      <c r="O153">
        <f t="shared" si="50"/>
        <v>137.71274450826982</v>
      </c>
      <c r="P153">
        <f t="shared" si="51"/>
        <v>0.494302744107214</v>
      </c>
    </row>
    <row r="154" spans="1:16" ht="15">
      <c r="A154" t="s">
        <v>801</v>
      </c>
      <c r="B154" t="s">
        <v>819</v>
      </c>
      <c r="C154" t="s">
        <v>829</v>
      </c>
      <c r="D154" t="s">
        <v>843</v>
      </c>
      <c r="E154" t="s">
        <v>801</v>
      </c>
      <c r="I154">
        <f t="shared" si="48"/>
        <v>204</v>
      </c>
      <c r="J154">
        <f t="shared" si="44"/>
        <v>531</v>
      </c>
      <c r="K154">
        <f t="shared" si="45"/>
        <v>203</v>
      </c>
      <c r="L154">
        <f t="shared" si="46"/>
        <v>297</v>
      </c>
      <c r="M154">
        <f t="shared" si="47"/>
        <v>204</v>
      </c>
      <c r="N154" s="1">
        <f t="shared" si="49"/>
        <v>287.8</v>
      </c>
      <c r="O154">
        <f t="shared" si="50"/>
        <v>141.83335291813415</v>
      </c>
      <c r="P154">
        <f t="shared" si="51"/>
        <v>0.49281915537920135</v>
      </c>
    </row>
    <row r="155" spans="1:16" ht="15">
      <c r="A155" t="s">
        <v>802</v>
      </c>
      <c r="B155" t="s">
        <v>820</v>
      </c>
      <c r="C155" t="s">
        <v>830</v>
      </c>
      <c r="D155" t="s">
        <v>844</v>
      </c>
      <c r="E155" t="s">
        <v>802</v>
      </c>
      <c r="I155">
        <f t="shared" si="48"/>
        <v>219</v>
      </c>
      <c r="J155">
        <f t="shared" si="44"/>
        <v>547</v>
      </c>
      <c r="K155">
        <f t="shared" si="45"/>
        <v>312</v>
      </c>
      <c r="L155">
        <f t="shared" si="46"/>
        <v>313</v>
      </c>
      <c r="M155">
        <f t="shared" si="47"/>
        <v>219</v>
      </c>
      <c r="N155" s="1">
        <f t="shared" si="49"/>
        <v>322</v>
      </c>
      <c r="O155">
        <f t="shared" si="50"/>
        <v>134.1864374666829</v>
      </c>
      <c r="P155">
        <f t="shared" si="51"/>
        <v>0.416728066666717</v>
      </c>
    </row>
    <row r="156" spans="1:16" ht="15">
      <c r="A156" t="s">
        <v>803</v>
      </c>
      <c r="B156" t="s">
        <v>821</v>
      </c>
      <c r="C156" t="s">
        <v>831</v>
      </c>
      <c r="D156" t="s">
        <v>845</v>
      </c>
      <c r="E156" t="s">
        <v>803</v>
      </c>
      <c r="I156">
        <f t="shared" si="48"/>
        <v>235</v>
      </c>
      <c r="J156">
        <f t="shared" si="44"/>
        <v>547</v>
      </c>
      <c r="K156">
        <f t="shared" si="45"/>
        <v>328</v>
      </c>
      <c r="L156">
        <f t="shared" si="46"/>
        <v>313</v>
      </c>
      <c r="M156">
        <f t="shared" si="47"/>
        <v>235</v>
      </c>
      <c r="N156" s="1">
        <f t="shared" si="49"/>
        <v>331.6</v>
      </c>
      <c r="O156">
        <f t="shared" si="50"/>
        <v>127.88588663335759</v>
      </c>
      <c r="P156">
        <f t="shared" si="51"/>
        <v>0.3856631080619951</v>
      </c>
    </row>
    <row r="157" spans="1:16" ht="15">
      <c r="A157" t="s">
        <v>639</v>
      </c>
      <c r="B157" t="s">
        <v>822</v>
      </c>
      <c r="C157" t="s">
        <v>832</v>
      </c>
      <c r="D157" t="s">
        <v>846</v>
      </c>
      <c r="E157" t="s">
        <v>639</v>
      </c>
      <c r="I157">
        <f t="shared" si="48"/>
        <v>235</v>
      </c>
      <c r="J157">
        <f t="shared" si="44"/>
        <v>547</v>
      </c>
      <c r="K157">
        <f t="shared" si="45"/>
        <v>328</v>
      </c>
      <c r="L157">
        <f t="shared" si="46"/>
        <v>313</v>
      </c>
      <c r="M157">
        <f t="shared" si="47"/>
        <v>235</v>
      </c>
      <c r="N157" s="1">
        <f t="shared" si="49"/>
        <v>331.6</v>
      </c>
      <c r="O157">
        <f t="shared" si="50"/>
        <v>127.88588663335759</v>
      </c>
      <c r="P157">
        <f t="shared" si="51"/>
        <v>0.3856631080619951</v>
      </c>
    </row>
    <row r="158" spans="1:16" ht="15">
      <c r="A158" t="s">
        <v>804</v>
      </c>
      <c r="B158" t="s">
        <v>823</v>
      </c>
      <c r="C158" t="s">
        <v>833</v>
      </c>
      <c r="D158" t="s">
        <v>847</v>
      </c>
      <c r="E158" t="s">
        <v>850</v>
      </c>
      <c r="I158">
        <f t="shared" si="48"/>
        <v>7594</v>
      </c>
      <c r="J158">
        <f t="shared" si="44"/>
        <v>7672</v>
      </c>
      <c r="K158">
        <f t="shared" si="45"/>
        <v>7330</v>
      </c>
      <c r="L158">
        <f t="shared" si="46"/>
        <v>7344</v>
      </c>
      <c r="M158">
        <f t="shared" si="47"/>
        <v>7516</v>
      </c>
      <c r="N158" s="1">
        <f t="shared" si="49"/>
        <v>7491.2</v>
      </c>
      <c r="O158">
        <f t="shared" si="50"/>
        <v>151.26532980164356</v>
      </c>
      <c r="P158">
        <f t="shared" si="51"/>
        <v>0.02019240305980932</v>
      </c>
    </row>
    <row r="160" ht="15">
      <c r="A160" t="s">
        <v>365</v>
      </c>
    </row>
    <row r="161" spans="1:5" ht="15">
      <c r="A161" t="s">
        <v>851</v>
      </c>
      <c r="B161" t="s">
        <v>851</v>
      </c>
      <c r="C161" t="s">
        <v>851</v>
      </c>
      <c r="D161" t="s">
        <v>851</v>
      </c>
      <c r="E161" t="s">
        <v>851</v>
      </c>
    </row>
    <row r="162" spans="1:16" ht="15">
      <c r="A162" t="s">
        <v>23</v>
      </c>
      <c r="B162" t="s">
        <v>23</v>
      </c>
      <c r="C162" t="s">
        <v>23</v>
      </c>
      <c r="D162" t="s">
        <v>23</v>
      </c>
      <c r="E162" t="s">
        <v>23</v>
      </c>
      <c r="N162" s="1" t="s">
        <v>1376</v>
      </c>
      <c r="O162" t="s">
        <v>1377</v>
      </c>
      <c r="P162" t="s">
        <v>1378</v>
      </c>
    </row>
    <row r="163" spans="1:16" ht="15">
      <c r="A163" t="s">
        <v>852</v>
      </c>
      <c r="B163" t="s">
        <v>56</v>
      </c>
      <c r="C163" t="s">
        <v>56</v>
      </c>
      <c r="D163" t="s">
        <v>27</v>
      </c>
      <c r="E163" t="s">
        <v>27</v>
      </c>
      <c r="I163">
        <f>VALUE(MID(A163,FIND(" ",A163)+1,LEN(A163)-FIND(" ",A163)))</f>
        <v>94</v>
      </c>
      <c r="J163">
        <f aca="true" t="shared" si="52" ref="J163:J184">VALUE(MID(B163,FIND(" ",B163)+1,LEN(B163)-FIND(" ",B163)))</f>
        <v>16</v>
      </c>
      <c r="K163">
        <f aca="true" t="shared" si="53" ref="K163:K184">VALUE(MID(C163,FIND(" ",C163)+1,LEN(C163)-FIND(" ",C163)))</f>
        <v>16</v>
      </c>
      <c r="L163">
        <f aca="true" t="shared" si="54" ref="L163:L184">VALUE(MID(D163,FIND(" ",D163)+1,LEN(D163)-FIND(" ",D163)))</f>
        <v>15</v>
      </c>
      <c r="M163">
        <f aca="true" t="shared" si="55" ref="M163:M184">VALUE(MID(E163,FIND(" ",E163)+1,LEN(E163)-FIND(" ",E163)))</f>
        <v>15</v>
      </c>
      <c r="N163" s="1">
        <f>SUM(I163:M163)/5</f>
        <v>31.2</v>
      </c>
      <c r="O163">
        <f>_xlfn.STDEV.S(I163:M163)</f>
        <v>35.10982768399754</v>
      </c>
      <c r="P163">
        <f>O163/N163</f>
        <v>1.1253149898717159</v>
      </c>
    </row>
    <row r="164" spans="1:16" ht="15">
      <c r="A164" t="s">
        <v>853</v>
      </c>
      <c r="B164" t="s">
        <v>31</v>
      </c>
      <c r="C164" t="s">
        <v>60</v>
      </c>
      <c r="D164" t="s">
        <v>889</v>
      </c>
      <c r="E164" t="s">
        <v>31</v>
      </c>
      <c r="I164">
        <f aca="true" t="shared" si="56" ref="I164:I184">VALUE(MID(A164,FIND(" ",A164)+1,LEN(A164)-FIND(" ",A164)))</f>
        <v>109</v>
      </c>
      <c r="J164">
        <f t="shared" si="52"/>
        <v>31</v>
      </c>
      <c r="K164">
        <f t="shared" si="53"/>
        <v>32</v>
      </c>
      <c r="L164">
        <f t="shared" si="54"/>
        <v>15</v>
      </c>
      <c r="M164">
        <f t="shared" si="55"/>
        <v>31</v>
      </c>
      <c r="N164" s="1">
        <f aca="true" t="shared" si="57" ref="N164:N184">SUM(I164:M164)/5</f>
        <v>43.6</v>
      </c>
      <c r="O164">
        <f aca="true" t="shared" si="58" ref="O164:O184">_xlfn.STDEV.S(I164:M164)</f>
        <v>37.23976369420193</v>
      </c>
      <c r="P164">
        <f aca="true" t="shared" si="59" ref="P164:P184">O164/N164</f>
        <v>0.8541230205092186</v>
      </c>
    </row>
    <row r="165" spans="1:16" ht="15">
      <c r="A165" t="s">
        <v>11</v>
      </c>
      <c r="B165" t="s">
        <v>49</v>
      </c>
      <c r="C165" t="s">
        <v>658</v>
      </c>
      <c r="D165" t="s">
        <v>692</v>
      </c>
      <c r="E165" t="s">
        <v>692</v>
      </c>
      <c r="I165">
        <f t="shared" si="56"/>
        <v>125</v>
      </c>
      <c r="J165">
        <f t="shared" si="52"/>
        <v>47</v>
      </c>
      <c r="K165">
        <f t="shared" si="53"/>
        <v>32</v>
      </c>
      <c r="L165">
        <f t="shared" si="54"/>
        <v>31</v>
      </c>
      <c r="M165">
        <f t="shared" si="55"/>
        <v>31</v>
      </c>
      <c r="N165" s="1">
        <f t="shared" si="57"/>
        <v>53.2</v>
      </c>
      <c r="O165">
        <f t="shared" si="58"/>
        <v>40.7087214242845</v>
      </c>
      <c r="P165">
        <f t="shared" si="59"/>
        <v>0.7652015305316634</v>
      </c>
    </row>
    <row r="166" spans="1:16" ht="15">
      <c r="A166" t="s">
        <v>15</v>
      </c>
      <c r="B166" t="s">
        <v>50</v>
      </c>
      <c r="C166" t="s">
        <v>878</v>
      </c>
      <c r="D166" t="s">
        <v>694</v>
      </c>
      <c r="E166" t="s">
        <v>900</v>
      </c>
      <c r="I166">
        <f t="shared" si="56"/>
        <v>141</v>
      </c>
      <c r="J166">
        <f t="shared" si="52"/>
        <v>62</v>
      </c>
      <c r="K166">
        <f t="shared" si="53"/>
        <v>47</v>
      </c>
      <c r="L166">
        <f t="shared" si="54"/>
        <v>46</v>
      </c>
      <c r="M166">
        <f t="shared" si="55"/>
        <v>64</v>
      </c>
      <c r="N166" s="1">
        <f t="shared" si="57"/>
        <v>72</v>
      </c>
      <c r="O166">
        <f t="shared" si="58"/>
        <v>39.45250308915773</v>
      </c>
      <c r="P166">
        <f t="shared" si="59"/>
        <v>0.5479514317938574</v>
      </c>
    </row>
    <row r="167" spans="1:16" ht="15">
      <c r="A167" t="s">
        <v>19</v>
      </c>
      <c r="B167" t="s">
        <v>695</v>
      </c>
      <c r="C167" t="s">
        <v>748</v>
      </c>
      <c r="D167" t="s">
        <v>695</v>
      </c>
      <c r="E167" t="s">
        <v>901</v>
      </c>
      <c r="I167">
        <f t="shared" si="56"/>
        <v>156</v>
      </c>
      <c r="J167">
        <f t="shared" si="52"/>
        <v>62</v>
      </c>
      <c r="K167">
        <f t="shared" si="53"/>
        <v>63</v>
      </c>
      <c r="L167">
        <f t="shared" si="54"/>
        <v>62</v>
      </c>
      <c r="M167">
        <f t="shared" si="55"/>
        <v>80</v>
      </c>
      <c r="N167" s="1">
        <f t="shared" si="57"/>
        <v>84.6</v>
      </c>
      <c r="O167">
        <f t="shared" si="58"/>
        <v>40.642342452176635</v>
      </c>
      <c r="P167">
        <f t="shared" si="59"/>
        <v>0.4804059391510241</v>
      </c>
    </row>
    <row r="168" spans="1:16" ht="15">
      <c r="A168" t="s">
        <v>779</v>
      </c>
      <c r="B168" t="s">
        <v>670</v>
      </c>
      <c r="C168" t="s">
        <v>670</v>
      </c>
      <c r="D168" t="s">
        <v>670</v>
      </c>
      <c r="E168" t="s">
        <v>902</v>
      </c>
      <c r="I168">
        <f t="shared" si="56"/>
        <v>156</v>
      </c>
      <c r="J168">
        <f t="shared" si="52"/>
        <v>78</v>
      </c>
      <c r="K168">
        <f t="shared" si="53"/>
        <v>78</v>
      </c>
      <c r="L168">
        <f t="shared" si="54"/>
        <v>78</v>
      </c>
      <c r="M168">
        <f t="shared" si="55"/>
        <v>95</v>
      </c>
      <c r="N168" s="1">
        <f t="shared" si="57"/>
        <v>97</v>
      </c>
      <c r="O168">
        <f t="shared" si="58"/>
        <v>33.793490497431605</v>
      </c>
      <c r="P168">
        <f t="shared" si="59"/>
        <v>0.3483864999735217</v>
      </c>
    </row>
    <row r="169" spans="1:16" ht="15">
      <c r="A169" t="s">
        <v>162</v>
      </c>
      <c r="B169" t="s">
        <v>690</v>
      </c>
      <c r="C169" t="s">
        <v>690</v>
      </c>
      <c r="D169" t="s">
        <v>835</v>
      </c>
      <c r="E169" t="s">
        <v>903</v>
      </c>
      <c r="I169">
        <f t="shared" si="56"/>
        <v>172</v>
      </c>
      <c r="J169">
        <f t="shared" si="52"/>
        <v>94</v>
      </c>
      <c r="K169">
        <f t="shared" si="53"/>
        <v>94</v>
      </c>
      <c r="L169">
        <f t="shared" si="54"/>
        <v>78</v>
      </c>
      <c r="M169">
        <f t="shared" si="55"/>
        <v>111</v>
      </c>
      <c r="N169" s="1">
        <f t="shared" si="57"/>
        <v>109.8</v>
      </c>
      <c r="O169">
        <f t="shared" si="58"/>
        <v>36.67696824984313</v>
      </c>
      <c r="P169">
        <f t="shared" si="59"/>
        <v>0.33403431921532906</v>
      </c>
    </row>
    <row r="170" spans="1:16" ht="15">
      <c r="A170" t="s">
        <v>854</v>
      </c>
      <c r="B170" t="s">
        <v>864</v>
      </c>
      <c r="C170" t="s">
        <v>385</v>
      </c>
      <c r="D170" t="s">
        <v>890</v>
      </c>
      <c r="E170" t="s">
        <v>904</v>
      </c>
      <c r="I170">
        <f t="shared" si="56"/>
        <v>187</v>
      </c>
      <c r="J170">
        <f t="shared" si="52"/>
        <v>156</v>
      </c>
      <c r="K170">
        <f t="shared" si="53"/>
        <v>110</v>
      </c>
      <c r="L170">
        <f t="shared" si="54"/>
        <v>93</v>
      </c>
      <c r="M170">
        <f t="shared" si="55"/>
        <v>126</v>
      </c>
      <c r="N170" s="1">
        <f t="shared" si="57"/>
        <v>134.4</v>
      </c>
      <c r="O170">
        <f t="shared" si="58"/>
        <v>37.46064601685347</v>
      </c>
      <c r="P170">
        <f t="shared" si="59"/>
        <v>0.27872504476825494</v>
      </c>
    </row>
    <row r="171" spans="1:16" ht="15">
      <c r="A171" t="s">
        <v>454</v>
      </c>
      <c r="B171" t="s">
        <v>865</v>
      </c>
      <c r="C171" t="s">
        <v>397</v>
      </c>
      <c r="D171" t="s">
        <v>761</v>
      </c>
      <c r="E171" t="s">
        <v>905</v>
      </c>
      <c r="I171">
        <f t="shared" si="56"/>
        <v>203</v>
      </c>
      <c r="J171">
        <f t="shared" si="52"/>
        <v>172</v>
      </c>
      <c r="K171">
        <f t="shared" si="53"/>
        <v>125</v>
      </c>
      <c r="L171">
        <f t="shared" si="54"/>
        <v>109</v>
      </c>
      <c r="M171">
        <f t="shared" si="55"/>
        <v>142</v>
      </c>
      <c r="N171" s="1">
        <f t="shared" si="57"/>
        <v>150.2</v>
      </c>
      <c r="O171">
        <f t="shared" si="58"/>
        <v>37.62578902827156</v>
      </c>
      <c r="P171">
        <f t="shared" si="59"/>
        <v>0.2505045874052701</v>
      </c>
    </row>
    <row r="172" spans="1:16" ht="15">
      <c r="A172" t="s">
        <v>168</v>
      </c>
      <c r="B172" t="s">
        <v>866</v>
      </c>
      <c r="C172" t="s">
        <v>730</v>
      </c>
      <c r="D172" t="s">
        <v>730</v>
      </c>
      <c r="E172" t="s">
        <v>906</v>
      </c>
      <c r="I172">
        <f t="shared" si="56"/>
        <v>219</v>
      </c>
      <c r="J172">
        <f t="shared" si="52"/>
        <v>187</v>
      </c>
      <c r="K172">
        <f t="shared" si="53"/>
        <v>125</v>
      </c>
      <c r="L172">
        <f t="shared" si="54"/>
        <v>125</v>
      </c>
      <c r="M172">
        <f t="shared" si="55"/>
        <v>158</v>
      </c>
      <c r="N172" s="1">
        <f t="shared" si="57"/>
        <v>162.8</v>
      </c>
      <c r="O172">
        <f t="shared" si="58"/>
        <v>40.696437190496134</v>
      </c>
      <c r="P172">
        <f t="shared" si="59"/>
        <v>0.24997811542073792</v>
      </c>
    </row>
    <row r="173" spans="1:16" ht="15">
      <c r="A173" t="s">
        <v>855</v>
      </c>
      <c r="B173" t="s">
        <v>867</v>
      </c>
      <c r="C173" t="s">
        <v>879</v>
      </c>
      <c r="D173" t="s">
        <v>891</v>
      </c>
      <c r="E173" t="s">
        <v>907</v>
      </c>
      <c r="I173">
        <f t="shared" si="56"/>
        <v>234</v>
      </c>
      <c r="J173">
        <f t="shared" si="52"/>
        <v>203</v>
      </c>
      <c r="K173">
        <f t="shared" si="53"/>
        <v>141</v>
      </c>
      <c r="L173">
        <f t="shared" si="54"/>
        <v>140</v>
      </c>
      <c r="M173">
        <f t="shared" si="55"/>
        <v>173</v>
      </c>
      <c r="N173" s="1">
        <f t="shared" si="57"/>
        <v>178.2</v>
      </c>
      <c r="O173">
        <f t="shared" si="58"/>
        <v>40.61649911058309</v>
      </c>
      <c r="P173">
        <f t="shared" si="59"/>
        <v>0.22792648210203756</v>
      </c>
    </row>
    <row r="174" spans="1:16" ht="15">
      <c r="A174" t="s">
        <v>275</v>
      </c>
      <c r="B174" t="s">
        <v>868</v>
      </c>
      <c r="C174" t="s">
        <v>773</v>
      </c>
      <c r="D174" t="s">
        <v>892</v>
      </c>
      <c r="E174" t="s">
        <v>908</v>
      </c>
      <c r="I174">
        <f t="shared" si="56"/>
        <v>250</v>
      </c>
      <c r="J174">
        <f t="shared" si="52"/>
        <v>219</v>
      </c>
      <c r="K174">
        <f t="shared" si="53"/>
        <v>157</v>
      </c>
      <c r="L174">
        <f t="shared" si="54"/>
        <v>140</v>
      </c>
      <c r="M174">
        <f t="shared" si="55"/>
        <v>189</v>
      </c>
      <c r="N174" s="1">
        <f t="shared" si="57"/>
        <v>191</v>
      </c>
      <c r="O174">
        <f t="shared" si="58"/>
        <v>44.79397280885008</v>
      </c>
      <c r="P174">
        <f t="shared" si="59"/>
        <v>0.23452341784738262</v>
      </c>
    </row>
    <row r="175" spans="1:16" ht="15">
      <c r="A175" t="s">
        <v>856</v>
      </c>
      <c r="B175" t="s">
        <v>869</v>
      </c>
      <c r="C175" t="s">
        <v>880</v>
      </c>
      <c r="D175" t="s">
        <v>893</v>
      </c>
      <c r="E175" t="s">
        <v>909</v>
      </c>
      <c r="I175">
        <f t="shared" si="56"/>
        <v>266</v>
      </c>
      <c r="J175">
        <f t="shared" si="52"/>
        <v>219</v>
      </c>
      <c r="K175">
        <f t="shared" si="53"/>
        <v>172</v>
      </c>
      <c r="L175">
        <f t="shared" si="54"/>
        <v>156</v>
      </c>
      <c r="M175">
        <f t="shared" si="55"/>
        <v>205</v>
      </c>
      <c r="N175" s="1">
        <f t="shared" si="57"/>
        <v>203.6</v>
      </c>
      <c r="O175">
        <f t="shared" si="58"/>
        <v>43.00348823060756</v>
      </c>
      <c r="P175">
        <f t="shared" si="59"/>
        <v>0.21121556105406464</v>
      </c>
    </row>
    <row r="176" spans="1:16" ht="15">
      <c r="A176" t="s">
        <v>841</v>
      </c>
      <c r="B176" t="s">
        <v>870</v>
      </c>
      <c r="C176" t="s">
        <v>799</v>
      </c>
      <c r="D176" t="s">
        <v>894</v>
      </c>
      <c r="E176" t="s">
        <v>910</v>
      </c>
      <c r="I176">
        <f t="shared" si="56"/>
        <v>266</v>
      </c>
      <c r="J176">
        <f t="shared" si="52"/>
        <v>234</v>
      </c>
      <c r="K176">
        <f t="shared" si="53"/>
        <v>188</v>
      </c>
      <c r="L176">
        <f t="shared" si="54"/>
        <v>171</v>
      </c>
      <c r="M176">
        <f t="shared" si="55"/>
        <v>361</v>
      </c>
      <c r="N176" s="1">
        <f t="shared" si="57"/>
        <v>244</v>
      </c>
      <c r="O176">
        <f t="shared" si="58"/>
        <v>75.39562321514425</v>
      </c>
      <c r="P176">
        <f t="shared" si="59"/>
        <v>0.30899845579977153</v>
      </c>
    </row>
    <row r="177" spans="1:16" ht="15">
      <c r="A177" t="s">
        <v>785</v>
      </c>
      <c r="B177" t="s">
        <v>531</v>
      </c>
      <c r="C177" t="s">
        <v>881</v>
      </c>
      <c r="D177" t="s">
        <v>895</v>
      </c>
      <c r="E177" t="s">
        <v>911</v>
      </c>
      <c r="I177">
        <f t="shared" si="56"/>
        <v>281</v>
      </c>
      <c r="J177">
        <f t="shared" si="52"/>
        <v>250</v>
      </c>
      <c r="K177">
        <f t="shared" si="53"/>
        <v>188</v>
      </c>
      <c r="L177">
        <f t="shared" si="54"/>
        <v>187</v>
      </c>
      <c r="M177">
        <f t="shared" si="55"/>
        <v>376</v>
      </c>
      <c r="N177" s="1">
        <f t="shared" si="57"/>
        <v>256.4</v>
      </c>
      <c r="O177">
        <f t="shared" si="58"/>
        <v>78.17480412511439</v>
      </c>
      <c r="P177">
        <f t="shared" si="59"/>
        <v>0.30489393184521996</v>
      </c>
    </row>
    <row r="178" spans="1:16" ht="15">
      <c r="A178" t="s">
        <v>857</v>
      </c>
      <c r="B178" t="s">
        <v>871</v>
      </c>
      <c r="C178" t="s">
        <v>882</v>
      </c>
      <c r="D178" t="s">
        <v>882</v>
      </c>
      <c r="E178" t="s">
        <v>912</v>
      </c>
      <c r="I178">
        <f t="shared" si="56"/>
        <v>297</v>
      </c>
      <c r="J178">
        <f t="shared" si="52"/>
        <v>266</v>
      </c>
      <c r="K178">
        <f t="shared" si="53"/>
        <v>203</v>
      </c>
      <c r="L178">
        <f t="shared" si="54"/>
        <v>203</v>
      </c>
      <c r="M178">
        <f t="shared" si="55"/>
        <v>392</v>
      </c>
      <c r="N178" s="1">
        <f t="shared" si="57"/>
        <v>272.2</v>
      </c>
      <c r="O178">
        <f t="shared" si="58"/>
        <v>78.39451511426037</v>
      </c>
      <c r="P178">
        <f t="shared" si="59"/>
        <v>0.2880033619186641</v>
      </c>
    </row>
    <row r="179" spans="1:16" ht="15">
      <c r="A179" t="s">
        <v>858</v>
      </c>
      <c r="B179" t="s">
        <v>872</v>
      </c>
      <c r="C179" t="s">
        <v>883</v>
      </c>
      <c r="D179" t="s">
        <v>896</v>
      </c>
      <c r="E179" t="s">
        <v>913</v>
      </c>
      <c r="I179">
        <f t="shared" si="56"/>
        <v>312</v>
      </c>
      <c r="J179">
        <f t="shared" si="52"/>
        <v>281</v>
      </c>
      <c r="K179">
        <f t="shared" si="53"/>
        <v>219</v>
      </c>
      <c r="L179">
        <f t="shared" si="54"/>
        <v>203</v>
      </c>
      <c r="M179">
        <f t="shared" si="55"/>
        <v>408</v>
      </c>
      <c r="N179" s="1">
        <f t="shared" si="57"/>
        <v>284.6</v>
      </c>
      <c r="O179">
        <f t="shared" si="58"/>
        <v>82.08714881149182</v>
      </c>
      <c r="P179">
        <f t="shared" si="59"/>
        <v>0.2884298974402383</v>
      </c>
    </row>
    <row r="180" spans="1:16" ht="15">
      <c r="A180" t="s">
        <v>859</v>
      </c>
      <c r="B180" t="s">
        <v>873</v>
      </c>
      <c r="C180" t="s">
        <v>884</v>
      </c>
      <c r="D180" t="s">
        <v>897</v>
      </c>
      <c r="E180" t="s">
        <v>914</v>
      </c>
      <c r="I180">
        <f t="shared" si="56"/>
        <v>328</v>
      </c>
      <c r="J180">
        <f t="shared" si="52"/>
        <v>297</v>
      </c>
      <c r="K180">
        <f t="shared" si="53"/>
        <v>235</v>
      </c>
      <c r="L180">
        <f t="shared" si="54"/>
        <v>218</v>
      </c>
      <c r="M180">
        <f t="shared" si="55"/>
        <v>423</v>
      </c>
      <c r="N180" s="1">
        <f t="shared" si="57"/>
        <v>300.2</v>
      </c>
      <c r="O180">
        <f t="shared" si="58"/>
        <v>81.96157636356195</v>
      </c>
      <c r="P180">
        <f t="shared" si="59"/>
        <v>0.2730232390525048</v>
      </c>
    </row>
    <row r="181" spans="1:16" ht="15">
      <c r="A181" t="s">
        <v>860</v>
      </c>
      <c r="B181" t="s">
        <v>874</v>
      </c>
      <c r="C181" t="s">
        <v>885</v>
      </c>
      <c r="D181" t="s">
        <v>898</v>
      </c>
      <c r="E181" t="s">
        <v>915</v>
      </c>
      <c r="I181">
        <f t="shared" si="56"/>
        <v>344</v>
      </c>
      <c r="J181">
        <f t="shared" si="52"/>
        <v>312</v>
      </c>
      <c r="K181">
        <f t="shared" si="53"/>
        <v>235</v>
      </c>
      <c r="L181">
        <f t="shared" si="54"/>
        <v>234</v>
      </c>
      <c r="M181">
        <f t="shared" si="55"/>
        <v>439</v>
      </c>
      <c r="N181" s="1">
        <f t="shared" si="57"/>
        <v>312.8</v>
      </c>
      <c r="O181">
        <f t="shared" si="58"/>
        <v>85.38559597496523</v>
      </c>
      <c r="P181">
        <f t="shared" si="59"/>
        <v>0.27297185413991437</v>
      </c>
    </row>
    <row r="182" spans="1:16" ht="15">
      <c r="A182" t="s">
        <v>861</v>
      </c>
      <c r="B182" t="s">
        <v>875</v>
      </c>
      <c r="C182" t="s">
        <v>886</v>
      </c>
      <c r="D182" t="s">
        <v>886</v>
      </c>
      <c r="E182" t="s">
        <v>916</v>
      </c>
      <c r="I182">
        <f t="shared" si="56"/>
        <v>359</v>
      </c>
      <c r="J182">
        <f t="shared" si="52"/>
        <v>312</v>
      </c>
      <c r="K182">
        <f t="shared" si="53"/>
        <v>250</v>
      </c>
      <c r="L182">
        <f t="shared" si="54"/>
        <v>250</v>
      </c>
      <c r="M182">
        <f t="shared" si="55"/>
        <v>455</v>
      </c>
      <c r="N182" s="1">
        <f t="shared" si="57"/>
        <v>325.2</v>
      </c>
      <c r="O182">
        <f t="shared" si="58"/>
        <v>85.84113233176745</v>
      </c>
      <c r="P182">
        <f t="shared" si="59"/>
        <v>0.26396412156140053</v>
      </c>
    </row>
    <row r="183" spans="1:16" ht="15">
      <c r="A183" t="s">
        <v>862</v>
      </c>
      <c r="B183" t="s">
        <v>876</v>
      </c>
      <c r="C183" t="s">
        <v>887</v>
      </c>
      <c r="D183" t="s">
        <v>887</v>
      </c>
      <c r="E183" t="s">
        <v>917</v>
      </c>
      <c r="I183">
        <f t="shared" si="56"/>
        <v>359</v>
      </c>
      <c r="J183">
        <f t="shared" si="52"/>
        <v>312</v>
      </c>
      <c r="K183">
        <f t="shared" si="53"/>
        <v>250</v>
      </c>
      <c r="L183">
        <f t="shared" si="54"/>
        <v>250</v>
      </c>
      <c r="M183">
        <f t="shared" si="55"/>
        <v>455</v>
      </c>
      <c r="N183" s="1">
        <f t="shared" si="57"/>
        <v>325.2</v>
      </c>
      <c r="O183">
        <f t="shared" si="58"/>
        <v>85.84113233176745</v>
      </c>
      <c r="P183">
        <f t="shared" si="59"/>
        <v>0.26396412156140053</v>
      </c>
    </row>
    <row r="184" spans="1:16" ht="15">
      <c r="A184" t="s">
        <v>863</v>
      </c>
      <c r="B184" t="s">
        <v>877</v>
      </c>
      <c r="C184" t="s">
        <v>888</v>
      </c>
      <c r="D184" t="s">
        <v>899</v>
      </c>
      <c r="E184" t="s">
        <v>918</v>
      </c>
      <c r="I184">
        <f t="shared" si="56"/>
        <v>8828</v>
      </c>
      <c r="J184">
        <f t="shared" si="52"/>
        <v>8531</v>
      </c>
      <c r="K184">
        <f t="shared" si="53"/>
        <v>8453</v>
      </c>
      <c r="L184">
        <f t="shared" si="54"/>
        <v>8593</v>
      </c>
      <c r="M184">
        <f t="shared" si="55"/>
        <v>8907</v>
      </c>
      <c r="N184" s="1">
        <f t="shared" si="57"/>
        <v>8662.4</v>
      </c>
      <c r="O184">
        <f t="shared" si="58"/>
        <v>195.6931271148785</v>
      </c>
      <c r="P184">
        <f t="shared" si="59"/>
        <v>0.022591097976874596</v>
      </c>
    </row>
    <row r="186" ht="15">
      <c r="A186" t="s">
        <v>421</v>
      </c>
    </row>
    <row r="187" spans="1:5" ht="15">
      <c r="A187" t="s">
        <v>919</v>
      </c>
      <c r="B187" t="s">
        <v>919</v>
      </c>
      <c r="C187" t="s">
        <v>919</v>
      </c>
      <c r="D187" t="s">
        <v>919</v>
      </c>
      <c r="E187" t="s">
        <v>919</v>
      </c>
    </row>
    <row r="188" spans="1:16" ht="15">
      <c r="A188" t="s">
        <v>23</v>
      </c>
      <c r="B188" t="s">
        <v>23</v>
      </c>
      <c r="C188" t="s">
        <v>23</v>
      </c>
      <c r="D188" t="s">
        <v>23</v>
      </c>
      <c r="E188" t="s">
        <v>23</v>
      </c>
      <c r="N188" s="1" t="s">
        <v>1376</v>
      </c>
      <c r="O188" t="s">
        <v>1377</v>
      </c>
      <c r="P188" t="s">
        <v>1378</v>
      </c>
    </row>
    <row r="189" spans="1:16" ht="15">
      <c r="A189" t="s">
        <v>116</v>
      </c>
      <c r="B189" t="s">
        <v>88</v>
      </c>
      <c r="C189" t="s">
        <v>116</v>
      </c>
      <c r="D189" t="s">
        <v>116</v>
      </c>
      <c r="E189" t="s">
        <v>88</v>
      </c>
      <c r="I189">
        <f>VALUE(MID(A189,FIND(" ",A189)+1,LEN(A189)-FIND(" ",A189)))</f>
        <v>15</v>
      </c>
      <c r="J189">
        <f aca="true" t="shared" si="60" ref="J189:J210">VALUE(MID(B189,FIND(" ",B189)+1,LEN(B189)-FIND(" ",B189)))</f>
        <v>16</v>
      </c>
      <c r="K189">
        <f aca="true" t="shared" si="61" ref="K189:K210">VALUE(MID(C189,FIND(" ",C189)+1,LEN(C189)-FIND(" ",C189)))</f>
        <v>15</v>
      </c>
      <c r="L189">
        <f aca="true" t="shared" si="62" ref="L189:L210">VALUE(MID(D189,FIND(" ",D189)+1,LEN(D189)-FIND(" ",D189)))</f>
        <v>15</v>
      </c>
      <c r="M189">
        <f aca="true" t="shared" si="63" ref="M189:M210">VALUE(MID(E189,FIND(" ",E189)+1,LEN(E189)-FIND(" ",E189)))</f>
        <v>16</v>
      </c>
      <c r="N189" s="1">
        <f>SUM(I189:M189)/5</f>
        <v>15.4</v>
      </c>
      <c r="O189">
        <f>_xlfn.STDEV.S(I189:M189)</f>
        <v>0.5477225575051661</v>
      </c>
      <c r="P189">
        <f>O189/N189</f>
        <v>0.035566399837997795</v>
      </c>
    </row>
    <row r="190" spans="1:16" ht="15">
      <c r="A190" t="s">
        <v>46</v>
      </c>
      <c r="B190" t="s">
        <v>46</v>
      </c>
      <c r="C190" t="s">
        <v>941</v>
      </c>
      <c r="D190" t="s">
        <v>956</v>
      </c>
      <c r="E190" t="s">
        <v>758</v>
      </c>
      <c r="I190">
        <f aca="true" t="shared" si="64" ref="I190:I210">VALUE(MID(A190,FIND(" ",A190)+1,LEN(A190)-FIND(" ",A190)))</f>
        <v>31</v>
      </c>
      <c r="J190">
        <f t="shared" si="60"/>
        <v>31</v>
      </c>
      <c r="K190">
        <f t="shared" si="61"/>
        <v>15</v>
      </c>
      <c r="L190">
        <f t="shared" si="62"/>
        <v>406</v>
      </c>
      <c r="M190">
        <f t="shared" si="63"/>
        <v>16</v>
      </c>
      <c r="N190" s="1">
        <f aca="true" t="shared" si="65" ref="N190:N210">SUM(I190:M190)/5</f>
        <v>99.8</v>
      </c>
      <c r="O190">
        <f aca="true" t="shared" si="66" ref="O190:O210">_xlfn.STDEV.S(I190:M190)</f>
        <v>171.34672450910756</v>
      </c>
      <c r="P190">
        <f aca="true" t="shared" si="67" ref="P190:P210">O190/N190</f>
        <v>1.7169010471854464</v>
      </c>
    </row>
    <row r="191" spans="1:16" ht="15">
      <c r="A191" t="s">
        <v>93</v>
      </c>
      <c r="B191" t="s">
        <v>93</v>
      </c>
      <c r="C191" t="s">
        <v>942</v>
      </c>
      <c r="D191" t="s">
        <v>957</v>
      </c>
      <c r="E191" t="s">
        <v>977</v>
      </c>
      <c r="I191">
        <f t="shared" si="64"/>
        <v>47</v>
      </c>
      <c r="J191">
        <f t="shared" si="60"/>
        <v>47</v>
      </c>
      <c r="K191">
        <f t="shared" si="61"/>
        <v>31</v>
      </c>
      <c r="L191">
        <f t="shared" si="62"/>
        <v>422</v>
      </c>
      <c r="M191">
        <f t="shared" si="63"/>
        <v>32</v>
      </c>
      <c r="N191" s="1">
        <f t="shared" si="65"/>
        <v>115.8</v>
      </c>
      <c r="O191">
        <f t="shared" si="66"/>
        <v>171.34672450910756</v>
      </c>
      <c r="P191">
        <f t="shared" si="67"/>
        <v>1.47967810456915</v>
      </c>
    </row>
    <row r="192" spans="1:16" ht="15">
      <c r="A192" t="s">
        <v>920</v>
      </c>
      <c r="B192" t="s">
        <v>95</v>
      </c>
      <c r="C192" t="s">
        <v>920</v>
      </c>
      <c r="D192" t="s">
        <v>958</v>
      </c>
      <c r="E192" t="s">
        <v>920</v>
      </c>
      <c r="I192">
        <f t="shared" si="64"/>
        <v>47</v>
      </c>
      <c r="J192">
        <f t="shared" si="60"/>
        <v>63</v>
      </c>
      <c r="K192">
        <f t="shared" si="61"/>
        <v>47</v>
      </c>
      <c r="L192">
        <f t="shared" si="62"/>
        <v>437</v>
      </c>
      <c r="M192">
        <f t="shared" si="63"/>
        <v>47</v>
      </c>
      <c r="N192" s="1">
        <f t="shared" si="65"/>
        <v>128.2</v>
      </c>
      <c r="O192">
        <f t="shared" si="66"/>
        <v>172.76342205455413</v>
      </c>
      <c r="P192">
        <f t="shared" si="67"/>
        <v>1.3476085963693771</v>
      </c>
    </row>
    <row r="193" spans="1:16" ht="15">
      <c r="A193" t="s">
        <v>921</v>
      </c>
      <c r="B193" t="s">
        <v>934</v>
      </c>
      <c r="C193" t="s">
        <v>723</v>
      </c>
      <c r="D193" t="s">
        <v>959</v>
      </c>
      <c r="E193" t="s">
        <v>934</v>
      </c>
      <c r="I193">
        <f t="shared" si="64"/>
        <v>140</v>
      </c>
      <c r="J193">
        <f t="shared" si="60"/>
        <v>63</v>
      </c>
      <c r="K193">
        <f t="shared" si="61"/>
        <v>62</v>
      </c>
      <c r="L193">
        <f t="shared" si="62"/>
        <v>453</v>
      </c>
      <c r="M193">
        <f t="shared" si="63"/>
        <v>63</v>
      </c>
      <c r="N193" s="1">
        <f t="shared" si="65"/>
        <v>156.2</v>
      </c>
      <c r="O193">
        <f t="shared" si="66"/>
        <v>169.26222260150078</v>
      </c>
      <c r="P193">
        <f t="shared" si="67"/>
        <v>1.0836249846446915</v>
      </c>
    </row>
    <row r="194" spans="1:16" ht="15">
      <c r="A194" t="s">
        <v>922</v>
      </c>
      <c r="B194" t="s">
        <v>935</v>
      </c>
      <c r="C194" t="s">
        <v>943</v>
      </c>
      <c r="D194" t="s">
        <v>960</v>
      </c>
      <c r="E194" t="s">
        <v>978</v>
      </c>
      <c r="I194">
        <f t="shared" si="64"/>
        <v>140</v>
      </c>
      <c r="J194">
        <f t="shared" si="60"/>
        <v>156</v>
      </c>
      <c r="K194">
        <f t="shared" si="61"/>
        <v>78</v>
      </c>
      <c r="L194">
        <f t="shared" si="62"/>
        <v>469</v>
      </c>
      <c r="M194">
        <f t="shared" si="63"/>
        <v>79</v>
      </c>
      <c r="N194" s="1">
        <f t="shared" si="65"/>
        <v>184.4</v>
      </c>
      <c r="O194">
        <f t="shared" si="66"/>
        <v>162.94569647585053</v>
      </c>
      <c r="P194">
        <f t="shared" si="67"/>
        <v>0.8836534516043955</v>
      </c>
    </row>
    <row r="195" spans="1:16" ht="15">
      <c r="A195" t="s">
        <v>923</v>
      </c>
      <c r="B195" t="s">
        <v>923</v>
      </c>
      <c r="C195" t="s">
        <v>836</v>
      </c>
      <c r="D195" t="s">
        <v>961</v>
      </c>
      <c r="E195" t="s">
        <v>979</v>
      </c>
      <c r="I195">
        <f t="shared" si="64"/>
        <v>156</v>
      </c>
      <c r="J195">
        <f t="shared" si="60"/>
        <v>156</v>
      </c>
      <c r="K195">
        <f t="shared" si="61"/>
        <v>94</v>
      </c>
      <c r="L195">
        <f t="shared" si="62"/>
        <v>484</v>
      </c>
      <c r="M195">
        <f t="shared" si="63"/>
        <v>172</v>
      </c>
      <c r="N195" s="1">
        <f t="shared" si="65"/>
        <v>212.4</v>
      </c>
      <c r="O195">
        <f t="shared" si="66"/>
        <v>154.74107405598554</v>
      </c>
      <c r="P195">
        <f t="shared" si="67"/>
        <v>0.7285361302070882</v>
      </c>
    </row>
    <row r="196" spans="1:16" ht="15">
      <c r="A196" t="s">
        <v>865</v>
      </c>
      <c r="B196" t="s">
        <v>865</v>
      </c>
      <c r="C196" t="s">
        <v>761</v>
      </c>
      <c r="D196" t="s">
        <v>962</v>
      </c>
      <c r="E196" t="s">
        <v>980</v>
      </c>
      <c r="I196">
        <f t="shared" si="64"/>
        <v>172</v>
      </c>
      <c r="J196">
        <f t="shared" si="60"/>
        <v>172</v>
      </c>
      <c r="K196">
        <f t="shared" si="61"/>
        <v>109</v>
      </c>
      <c r="L196">
        <f t="shared" si="62"/>
        <v>484</v>
      </c>
      <c r="M196">
        <f t="shared" si="63"/>
        <v>188</v>
      </c>
      <c r="N196" s="1">
        <f t="shared" si="65"/>
        <v>225</v>
      </c>
      <c r="O196">
        <f t="shared" si="66"/>
        <v>147.92227688891217</v>
      </c>
      <c r="P196">
        <f t="shared" si="67"/>
        <v>0.6574323417284985</v>
      </c>
    </row>
    <row r="197" spans="1:16" ht="15">
      <c r="A197" t="s">
        <v>924</v>
      </c>
      <c r="B197" t="s">
        <v>936</v>
      </c>
      <c r="C197" t="s">
        <v>944</v>
      </c>
      <c r="D197" t="s">
        <v>963</v>
      </c>
      <c r="E197" t="s">
        <v>981</v>
      </c>
      <c r="I197">
        <f t="shared" si="64"/>
        <v>187</v>
      </c>
      <c r="J197">
        <f t="shared" si="60"/>
        <v>188</v>
      </c>
      <c r="K197">
        <f t="shared" si="61"/>
        <v>125</v>
      </c>
      <c r="L197">
        <f t="shared" si="62"/>
        <v>500</v>
      </c>
      <c r="M197">
        <f t="shared" si="63"/>
        <v>204</v>
      </c>
      <c r="N197" s="1">
        <f t="shared" si="65"/>
        <v>240.8</v>
      </c>
      <c r="O197">
        <f t="shared" si="66"/>
        <v>148.01249947217295</v>
      </c>
      <c r="P197">
        <f t="shared" si="67"/>
        <v>0.6146698483063661</v>
      </c>
    </row>
    <row r="198" spans="1:16" ht="15">
      <c r="A198" t="s">
        <v>925</v>
      </c>
      <c r="B198" t="s">
        <v>925</v>
      </c>
      <c r="C198" t="s">
        <v>732</v>
      </c>
      <c r="D198" t="s">
        <v>964</v>
      </c>
      <c r="E198" t="s">
        <v>781</v>
      </c>
      <c r="I198">
        <f t="shared" si="64"/>
        <v>203</v>
      </c>
      <c r="J198">
        <f t="shared" si="60"/>
        <v>203</v>
      </c>
      <c r="K198">
        <f t="shared" si="61"/>
        <v>140</v>
      </c>
      <c r="L198">
        <f t="shared" si="62"/>
        <v>515</v>
      </c>
      <c r="M198">
        <f t="shared" si="63"/>
        <v>219</v>
      </c>
      <c r="N198" s="1">
        <f t="shared" si="65"/>
        <v>256</v>
      </c>
      <c r="O198">
        <f t="shared" si="66"/>
        <v>147.92227688891217</v>
      </c>
      <c r="P198">
        <f t="shared" si="67"/>
        <v>0.5778213940973131</v>
      </c>
    </row>
    <row r="199" spans="1:16" ht="15">
      <c r="A199" t="s">
        <v>926</v>
      </c>
      <c r="B199" t="s">
        <v>926</v>
      </c>
      <c r="C199" t="s">
        <v>945</v>
      </c>
      <c r="D199" t="s">
        <v>965</v>
      </c>
      <c r="E199" t="s">
        <v>926</v>
      </c>
      <c r="I199">
        <f t="shared" si="64"/>
        <v>219</v>
      </c>
      <c r="J199">
        <f t="shared" si="60"/>
        <v>219</v>
      </c>
      <c r="K199">
        <f t="shared" si="61"/>
        <v>156</v>
      </c>
      <c r="L199">
        <f t="shared" si="62"/>
        <v>531</v>
      </c>
      <c r="M199">
        <f t="shared" si="63"/>
        <v>219</v>
      </c>
      <c r="N199" s="1">
        <f t="shared" si="65"/>
        <v>268.8</v>
      </c>
      <c r="O199">
        <f t="shared" si="66"/>
        <v>149.0912472279979</v>
      </c>
      <c r="P199">
        <f t="shared" si="67"/>
        <v>0.5546549376041588</v>
      </c>
    </row>
    <row r="200" spans="1:16" ht="15">
      <c r="A200" t="s">
        <v>927</v>
      </c>
      <c r="B200" t="s">
        <v>937</v>
      </c>
      <c r="C200" t="s">
        <v>767</v>
      </c>
      <c r="D200" t="s">
        <v>966</v>
      </c>
      <c r="E200" t="s">
        <v>937</v>
      </c>
      <c r="I200">
        <f t="shared" si="64"/>
        <v>234</v>
      </c>
      <c r="J200">
        <f t="shared" si="60"/>
        <v>235</v>
      </c>
      <c r="K200">
        <f t="shared" si="61"/>
        <v>172</v>
      </c>
      <c r="L200">
        <f t="shared" si="62"/>
        <v>547</v>
      </c>
      <c r="M200">
        <f t="shared" si="63"/>
        <v>235</v>
      </c>
      <c r="N200" s="1">
        <f t="shared" si="65"/>
        <v>284.6</v>
      </c>
      <c r="O200">
        <f t="shared" si="66"/>
        <v>149.1754001167753</v>
      </c>
      <c r="P200">
        <f t="shared" si="67"/>
        <v>0.524158117065268</v>
      </c>
    </row>
    <row r="201" spans="1:16" ht="15">
      <c r="A201" t="s">
        <v>928</v>
      </c>
      <c r="B201" t="s">
        <v>928</v>
      </c>
      <c r="C201" t="s">
        <v>946</v>
      </c>
      <c r="D201" t="s">
        <v>967</v>
      </c>
      <c r="E201" t="s">
        <v>928</v>
      </c>
      <c r="I201">
        <f t="shared" si="64"/>
        <v>250</v>
      </c>
      <c r="J201">
        <f t="shared" si="60"/>
        <v>250</v>
      </c>
      <c r="K201">
        <f t="shared" si="61"/>
        <v>187</v>
      </c>
      <c r="L201">
        <f t="shared" si="62"/>
        <v>562</v>
      </c>
      <c r="M201">
        <f t="shared" si="63"/>
        <v>250</v>
      </c>
      <c r="N201" s="1">
        <f t="shared" si="65"/>
        <v>299.8</v>
      </c>
      <c r="O201">
        <f t="shared" si="66"/>
        <v>149.0912472279979</v>
      </c>
      <c r="P201">
        <f t="shared" si="67"/>
        <v>0.4973023589993259</v>
      </c>
    </row>
    <row r="202" spans="1:16" ht="15">
      <c r="A202" t="s">
        <v>477</v>
      </c>
      <c r="B202" t="s">
        <v>938</v>
      </c>
      <c r="C202" t="s">
        <v>947</v>
      </c>
      <c r="D202" t="s">
        <v>968</v>
      </c>
      <c r="E202" t="s">
        <v>938</v>
      </c>
      <c r="I202">
        <f t="shared" si="64"/>
        <v>250</v>
      </c>
      <c r="J202">
        <f t="shared" si="60"/>
        <v>266</v>
      </c>
      <c r="K202">
        <f t="shared" si="61"/>
        <v>187</v>
      </c>
      <c r="L202">
        <f t="shared" si="62"/>
        <v>578</v>
      </c>
      <c r="M202">
        <f t="shared" si="63"/>
        <v>266</v>
      </c>
      <c r="N202" s="1">
        <f t="shared" si="65"/>
        <v>309.4</v>
      </c>
      <c r="O202">
        <f t="shared" si="66"/>
        <v>153.64179118976713</v>
      </c>
      <c r="P202">
        <f t="shared" si="67"/>
        <v>0.4965798034575538</v>
      </c>
    </row>
    <row r="203" spans="1:16" ht="15">
      <c r="A203" t="s">
        <v>929</v>
      </c>
      <c r="B203" t="s">
        <v>478</v>
      </c>
      <c r="C203" t="s">
        <v>948</v>
      </c>
      <c r="D203" t="s">
        <v>969</v>
      </c>
      <c r="E203" t="s">
        <v>982</v>
      </c>
      <c r="I203">
        <f t="shared" si="64"/>
        <v>265</v>
      </c>
      <c r="J203">
        <f t="shared" si="60"/>
        <v>266</v>
      </c>
      <c r="K203">
        <f t="shared" si="61"/>
        <v>640</v>
      </c>
      <c r="L203">
        <f t="shared" si="62"/>
        <v>594</v>
      </c>
      <c r="M203">
        <f t="shared" si="63"/>
        <v>282</v>
      </c>
      <c r="N203" s="1">
        <f t="shared" si="65"/>
        <v>409.4</v>
      </c>
      <c r="O203">
        <f t="shared" si="66"/>
        <v>190.3281376990801</v>
      </c>
      <c r="P203">
        <f t="shared" si="67"/>
        <v>0.464895304589839</v>
      </c>
    </row>
    <row r="204" spans="1:16" ht="15">
      <c r="A204" t="s">
        <v>417</v>
      </c>
      <c r="B204" t="s">
        <v>417</v>
      </c>
      <c r="C204" t="s">
        <v>949</v>
      </c>
      <c r="D204" t="s">
        <v>970</v>
      </c>
      <c r="E204" t="s">
        <v>873</v>
      </c>
      <c r="I204">
        <f t="shared" si="64"/>
        <v>281</v>
      </c>
      <c r="J204">
        <f t="shared" si="60"/>
        <v>281</v>
      </c>
      <c r="K204">
        <f t="shared" si="61"/>
        <v>656</v>
      </c>
      <c r="L204">
        <f t="shared" si="62"/>
        <v>609</v>
      </c>
      <c r="M204">
        <f t="shared" si="63"/>
        <v>297</v>
      </c>
      <c r="N204" s="1">
        <f t="shared" si="65"/>
        <v>424.8</v>
      </c>
      <c r="O204">
        <f t="shared" si="66"/>
        <v>190.4421171904997</v>
      </c>
      <c r="P204">
        <f t="shared" si="67"/>
        <v>0.44831006871586554</v>
      </c>
    </row>
    <row r="205" spans="1:16" ht="15">
      <c r="A205" t="s">
        <v>470</v>
      </c>
      <c r="B205" t="s">
        <v>470</v>
      </c>
      <c r="C205" t="s">
        <v>950</v>
      </c>
      <c r="D205" t="s">
        <v>971</v>
      </c>
      <c r="E205" t="s">
        <v>983</v>
      </c>
      <c r="I205">
        <f t="shared" si="64"/>
        <v>297</v>
      </c>
      <c r="J205">
        <f t="shared" si="60"/>
        <v>297</v>
      </c>
      <c r="K205">
        <f t="shared" si="61"/>
        <v>672</v>
      </c>
      <c r="L205">
        <f t="shared" si="62"/>
        <v>625</v>
      </c>
      <c r="M205">
        <f t="shared" si="63"/>
        <v>313</v>
      </c>
      <c r="N205" s="1">
        <f t="shared" si="65"/>
        <v>440.8</v>
      </c>
      <c r="O205">
        <f t="shared" si="66"/>
        <v>190.4421171904997</v>
      </c>
      <c r="P205">
        <f t="shared" si="67"/>
        <v>0.432037470940335</v>
      </c>
    </row>
    <row r="206" spans="1:16" ht="15">
      <c r="A206" t="s">
        <v>930</v>
      </c>
      <c r="B206" t="s">
        <v>939</v>
      </c>
      <c r="C206" t="s">
        <v>951</v>
      </c>
      <c r="D206" t="s">
        <v>972</v>
      </c>
      <c r="E206" t="s">
        <v>984</v>
      </c>
      <c r="I206">
        <f t="shared" si="64"/>
        <v>312</v>
      </c>
      <c r="J206">
        <f t="shared" si="60"/>
        <v>313</v>
      </c>
      <c r="K206">
        <f t="shared" si="61"/>
        <v>687</v>
      </c>
      <c r="L206">
        <f t="shared" si="62"/>
        <v>640</v>
      </c>
      <c r="M206">
        <f t="shared" si="63"/>
        <v>329</v>
      </c>
      <c r="N206" s="1">
        <f t="shared" si="65"/>
        <v>456.2</v>
      </c>
      <c r="O206">
        <f t="shared" si="66"/>
        <v>190.0860331534119</v>
      </c>
      <c r="P206">
        <f t="shared" si="67"/>
        <v>0.4166725847290923</v>
      </c>
    </row>
    <row r="207" spans="1:16" ht="15">
      <c r="A207" t="s">
        <v>931</v>
      </c>
      <c r="B207" t="s">
        <v>931</v>
      </c>
      <c r="C207" t="s">
        <v>952</v>
      </c>
      <c r="D207" t="s">
        <v>973</v>
      </c>
      <c r="E207" t="s">
        <v>985</v>
      </c>
      <c r="I207">
        <f t="shared" si="64"/>
        <v>328</v>
      </c>
      <c r="J207">
        <f t="shared" si="60"/>
        <v>328</v>
      </c>
      <c r="K207">
        <f t="shared" si="61"/>
        <v>703</v>
      </c>
      <c r="L207">
        <f t="shared" si="62"/>
        <v>656</v>
      </c>
      <c r="M207">
        <f t="shared" si="63"/>
        <v>344</v>
      </c>
      <c r="N207" s="1">
        <f t="shared" si="65"/>
        <v>471.8</v>
      </c>
      <c r="O207">
        <f t="shared" si="66"/>
        <v>190.4421171904997</v>
      </c>
      <c r="P207">
        <f t="shared" si="67"/>
        <v>0.40365010002225454</v>
      </c>
    </row>
    <row r="208" spans="1:16" ht="15">
      <c r="A208" t="s">
        <v>492</v>
      </c>
      <c r="B208" t="s">
        <v>492</v>
      </c>
      <c r="C208" t="s">
        <v>953</v>
      </c>
      <c r="D208" t="s">
        <v>974</v>
      </c>
      <c r="E208" t="s">
        <v>986</v>
      </c>
      <c r="I208">
        <f t="shared" si="64"/>
        <v>344</v>
      </c>
      <c r="J208">
        <f t="shared" si="60"/>
        <v>344</v>
      </c>
      <c r="K208">
        <f t="shared" si="61"/>
        <v>719</v>
      </c>
      <c r="L208">
        <f t="shared" si="62"/>
        <v>672</v>
      </c>
      <c r="M208">
        <f t="shared" si="63"/>
        <v>360</v>
      </c>
      <c r="N208" s="1">
        <f t="shared" si="65"/>
        <v>487.8</v>
      </c>
      <c r="O208">
        <f t="shared" si="66"/>
        <v>190.4421171904997</v>
      </c>
      <c r="P208">
        <f t="shared" si="67"/>
        <v>0.3904102443429678</v>
      </c>
    </row>
    <row r="209" spans="1:16" ht="15">
      <c r="A209" t="s">
        <v>932</v>
      </c>
      <c r="B209" t="s">
        <v>932</v>
      </c>
      <c r="C209" t="s">
        <v>954</v>
      </c>
      <c r="D209" t="s">
        <v>975</v>
      </c>
      <c r="E209" t="s">
        <v>987</v>
      </c>
      <c r="I209">
        <f t="shared" si="64"/>
        <v>344</v>
      </c>
      <c r="J209">
        <f t="shared" si="60"/>
        <v>344</v>
      </c>
      <c r="K209">
        <f t="shared" si="61"/>
        <v>719</v>
      </c>
      <c r="L209">
        <f t="shared" si="62"/>
        <v>672</v>
      </c>
      <c r="M209">
        <f t="shared" si="63"/>
        <v>360</v>
      </c>
      <c r="N209" s="1">
        <f t="shared" si="65"/>
        <v>487.8</v>
      </c>
      <c r="O209">
        <f t="shared" si="66"/>
        <v>190.4421171904997</v>
      </c>
      <c r="P209">
        <f t="shared" si="67"/>
        <v>0.3904102443429678</v>
      </c>
    </row>
    <row r="210" spans="1:16" ht="15">
      <c r="A210" t="s">
        <v>933</v>
      </c>
      <c r="B210" t="s">
        <v>940</v>
      </c>
      <c r="C210" t="s">
        <v>955</v>
      </c>
      <c r="D210" t="s">
        <v>976</v>
      </c>
      <c r="E210" t="s">
        <v>988</v>
      </c>
      <c r="I210">
        <f t="shared" si="64"/>
        <v>9734</v>
      </c>
      <c r="J210">
        <f t="shared" si="60"/>
        <v>9640</v>
      </c>
      <c r="K210">
        <f t="shared" si="61"/>
        <v>9765</v>
      </c>
      <c r="L210">
        <f t="shared" si="62"/>
        <v>9812</v>
      </c>
      <c r="M210">
        <f t="shared" si="63"/>
        <v>9469</v>
      </c>
      <c r="N210" s="1">
        <f t="shared" si="65"/>
        <v>9684</v>
      </c>
      <c r="O210">
        <f t="shared" si="66"/>
        <v>135.65212862318086</v>
      </c>
      <c r="P210">
        <f t="shared" si="67"/>
        <v>0.014007861278725822</v>
      </c>
    </row>
    <row r="212" ht="15">
      <c r="A212" t="s">
        <v>484</v>
      </c>
    </row>
    <row r="213" spans="1:5" ht="15">
      <c r="A213" t="s">
        <v>989</v>
      </c>
      <c r="B213" t="s">
        <v>989</v>
      </c>
      <c r="C213" t="s">
        <v>989</v>
      </c>
      <c r="D213" t="s">
        <v>989</v>
      </c>
      <c r="E213" t="s">
        <v>989</v>
      </c>
    </row>
    <row r="214" spans="1:16" ht="15">
      <c r="A214" t="s">
        <v>23</v>
      </c>
      <c r="B214" t="s">
        <v>23</v>
      </c>
      <c r="C214" t="s">
        <v>23</v>
      </c>
      <c r="D214" t="s">
        <v>23</v>
      </c>
      <c r="E214" t="s">
        <v>23</v>
      </c>
      <c r="N214" s="1" t="s">
        <v>1376</v>
      </c>
      <c r="O214" t="s">
        <v>1377</v>
      </c>
      <c r="P214" t="s">
        <v>1378</v>
      </c>
    </row>
    <row r="215" spans="1:16" ht="15">
      <c r="A215" t="s">
        <v>57</v>
      </c>
      <c r="B215" t="s">
        <v>999</v>
      </c>
      <c r="C215" t="s">
        <v>57</v>
      </c>
      <c r="D215" t="s">
        <v>57</v>
      </c>
      <c r="E215" t="s">
        <v>57</v>
      </c>
      <c r="I215">
        <f>VALUE(MID(A215,FIND(" ",A215)+1,LEN(A215)-FIND(" ",A215)))</f>
        <v>16</v>
      </c>
      <c r="J215">
        <f aca="true" t="shared" si="68" ref="J215:J236">VALUE(MID(B215,FIND(" ",B215)+1,LEN(B215)-FIND(" ",B215)))</f>
        <v>79</v>
      </c>
      <c r="K215">
        <f aca="true" t="shared" si="69" ref="K215:K236">VALUE(MID(C215,FIND(" ",C215)+1,LEN(C215)-FIND(" ",C215)))</f>
        <v>16</v>
      </c>
      <c r="L215">
        <f aca="true" t="shared" si="70" ref="L215:L236">VALUE(MID(D215,FIND(" ",D215)+1,LEN(D215)-FIND(" ",D215)))</f>
        <v>16</v>
      </c>
      <c r="M215">
        <f aca="true" t="shared" si="71" ref="M215:M236">VALUE(MID(E215,FIND(" ",E215)+1,LEN(E215)-FIND(" ",E215)))</f>
        <v>16</v>
      </c>
      <c r="N215" s="1">
        <f>SUM(I215:M215)/5</f>
        <v>28.6</v>
      </c>
      <c r="O215">
        <f>_xlfn.STDEV.S(I215:M215)</f>
        <v>28.17445651649735</v>
      </c>
      <c r="P215">
        <f>O215/N215</f>
        <v>0.985120857220187</v>
      </c>
    </row>
    <row r="216" spans="1:16" ht="15">
      <c r="A216" t="s">
        <v>136</v>
      </c>
      <c r="B216" t="s">
        <v>153</v>
      </c>
      <c r="C216" t="s">
        <v>153</v>
      </c>
      <c r="D216" t="s">
        <v>136</v>
      </c>
      <c r="E216" t="s">
        <v>136</v>
      </c>
      <c r="I216">
        <f aca="true" t="shared" si="72" ref="I216:I236">VALUE(MID(A216,FIND(" ",A216)+1,LEN(A216)-FIND(" ",A216)))</f>
        <v>31</v>
      </c>
      <c r="J216">
        <f t="shared" si="68"/>
        <v>94</v>
      </c>
      <c r="K216">
        <f t="shared" si="69"/>
        <v>94</v>
      </c>
      <c r="L216">
        <f t="shared" si="70"/>
        <v>31</v>
      </c>
      <c r="M216">
        <f t="shared" si="71"/>
        <v>31</v>
      </c>
      <c r="N216" s="1">
        <f aca="true" t="shared" si="73" ref="N216:N236">SUM(I216:M216)/5</f>
        <v>56.2</v>
      </c>
      <c r="O216">
        <f aca="true" t="shared" si="74" ref="O216:O236">_xlfn.STDEV.S(I216:M216)</f>
        <v>34.50652112282546</v>
      </c>
      <c r="P216">
        <f aca="true" t="shared" si="75" ref="P216:P236">O216/N216</f>
        <v>0.613995037772695</v>
      </c>
    </row>
    <row r="217" spans="1:16" ht="15">
      <c r="A217" t="s">
        <v>508</v>
      </c>
      <c r="B217" t="s">
        <v>268</v>
      </c>
      <c r="C217" t="s">
        <v>268</v>
      </c>
      <c r="D217" t="s">
        <v>508</v>
      </c>
      <c r="E217" t="s">
        <v>508</v>
      </c>
      <c r="I217">
        <f t="shared" si="72"/>
        <v>47</v>
      </c>
      <c r="J217">
        <f t="shared" si="68"/>
        <v>110</v>
      </c>
      <c r="K217">
        <f t="shared" si="69"/>
        <v>110</v>
      </c>
      <c r="L217">
        <f t="shared" si="70"/>
        <v>47</v>
      </c>
      <c r="M217">
        <f t="shared" si="71"/>
        <v>47</v>
      </c>
      <c r="N217" s="1">
        <f t="shared" si="73"/>
        <v>72.2</v>
      </c>
      <c r="O217">
        <f t="shared" si="74"/>
        <v>34.50652112282546</v>
      </c>
      <c r="P217">
        <f t="shared" si="75"/>
        <v>0.47792965544079585</v>
      </c>
    </row>
    <row r="218" spans="1:16" ht="15">
      <c r="A218" t="s">
        <v>748</v>
      </c>
      <c r="B218" t="s">
        <v>1000</v>
      </c>
      <c r="C218" t="s">
        <v>1000</v>
      </c>
      <c r="D218" t="s">
        <v>748</v>
      </c>
      <c r="E218" t="s">
        <v>748</v>
      </c>
      <c r="I218">
        <f t="shared" si="72"/>
        <v>63</v>
      </c>
      <c r="J218">
        <f t="shared" si="68"/>
        <v>125</v>
      </c>
      <c r="K218">
        <f t="shared" si="69"/>
        <v>125</v>
      </c>
      <c r="L218">
        <f t="shared" si="70"/>
        <v>63</v>
      </c>
      <c r="M218">
        <f t="shared" si="71"/>
        <v>63</v>
      </c>
      <c r="N218" s="1">
        <f t="shared" si="73"/>
        <v>87.8</v>
      </c>
      <c r="O218">
        <f t="shared" si="74"/>
        <v>33.95879856532031</v>
      </c>
      <c r="P218">
        <f t="shared" si="75"/>
        <v>0.38677447113121083</v>
      </c>
    </row>
    <row r="219" spans="1:16" ht="15">
      <c r="A219" t="s">
        <v>724</v>
      </c>
      <c r="B219" t="s">
        <v>1001</v>
      </c>
      <c r="C219" t="s">
        <v>1001</v>
      </c>
      <c r="D219" t="s">
        <v>724</v>
      </c>
      <c r="E219" t="s">
        <v>724</v>
      </c>
      <c r="I219">
        <f t="shared" si="72"/>
        <v>78</v>
      </c>
      <c r="J219">
        <f t="shared" si="68"/>
        <v>141</v>
      </c>
      <c r="K219">
        <f t="shared" si="69"/>
        <v>141</v>
      </c>
      <c r="L219">
        <f t="shared" si="70"/>
        <v>78</v>
      </c>
      <c r="M219">
        <f t="shared" si="71"/>
        <v>78</v>
      </c>
      <c r="N219" s="1">
        <f t="shared" si="73"/>
        <v>103.2</v>
      </c>
      <c r="O219">
        <f t="shared" si="74"/>
        <v>34.506521122825475</v>
      </c>
      <c r="P219">
        <f t="shared" si="75"/>
        <v>0.3343655147560608</v>
      </c>
    </row>
    <row r="220" spans="1:16" ht="15">
      <c r="A220" t="s">
        <v>679</v>
      </c>
      <c r="B220" t="s">
        <v>1002</v>
      </c>
      <c r="C220" t="s">
        <v>700</v>
      </c>
      <c r="D220" t="s">
        <v>163</v>
      </c>
      <c r="E220" t="s">
        <v>679</v>
      </c>
      <c r="I220">
        <f t="shared" si="72"/>
        <v>94</v>
      </c>
      <c r="J220">
        <f t="shared" si="68"/>
        <v>157</v>
      </c>
      <c r="K220">
        <f t="shared" si="69"/>
        <v>156</v>
      </c>
      <c r="L220">
        <f t="shared" si="70"/>
        <v>172</v>
      </c>
      <c r="M220">
        <f t="shared" si="71"/>
        <v>94</v>
      </c>
      <c r="N220" s="1">
        <f t="shared" si="73"/>
        <v>134.6</v>
      </c>
      <c r="O220">
        <f t="shared" si="74"/>
        <v>37.60053191113125</v>
      </c>
      <c r="P220">
        <f t="shared" si="75"/>
        <v>0.2793501627870078</v>
      </c>
    </row>
    <row r="221" spans="1:16" ht="15">
      <c r="A221" t="s">
        <v>728</v>
      </c>
      <c r="B221" t="s">
        <v>1003</v>
      </c>
      <c r="C221" t="s">
        <v>1003</v>
      </c>
      <c r="D221" t="s">
        <v>1020</v>
      </c>
      <c r="E221" t="s">
        <v>837</v>
      </c>
      <c r="I221">
        <f t="shared" si="72"/>
        <v>109</v>
      </c>
      <c r="J221">
        <f t="shared" si="68"/>
        <v>172</v>
      </c>
      <c r="K221">
        <f t="shared" si="69"/>
        <v>172</v>
      </c>
      <c r="L221">
        <f t="shared" si="70"/>
        <v>188</v>
      </c>
      <c r="M221">
        <f t="shared" si="71"/>
        <v>110</v>
      </c>
      <c r="N221" s="1">
        <f t="shared" si="73"/>
        <v>150.2</v>
      </c>
      <c r="O221">
        <f t="shared" si="74"/>
        <v>37.72532306024696</v>
      </c>
      <c r="P221">
        <f t="shared" si="75"/>
        <v>0.2511672640495803</v>
      </c>
    </row>
    <row r="222" spans="1:16" ht="15">
      <c r="A222" t="s">
        <v>730</v>
      </c>
      <c r="B222" t="s">
        <v>1004</v>
      </c>
      <c r="C222" t="s">
        <v>1004</v>
      </c>
      <c r="D222" t="s">
        <v>705</v>
      </c>
      <c r="E222" t="s">
        <v>730</v>
      </c>
      <c r="I222">
        <f t="shared" si="72"/>
        <v>125</v>
      </c>
      <c r="J222">
        <f t="shared" si="68"/>
        <v>188</v>
      </c>
      <c r="K222">
        <f t="shared" si="69"/>
        <v>188</v>
      </c>
      <c r="L222">
        <f t="shared" si="70"/>
        <v>203</v>
      </c>
      <c r="M222">
        <f t="shared" si="71"/>
        <v>125</v>
      </c>
      <c r="N222" s="1">
        <f t="shared" si="73"/>
        <v>165.8</v>
      </c>
      <c r="O222">
        <f t="shared" si="74"/>
        <v>37.74519837012381</v>
      </c>
      <c r="P222">
        <f t="shared" si="75"/>
        <v>0.22765499620098797</v>
      </c>
    </row>
    <row r="223" spans="1:16" ht="15">
      <c r="A223" t="s">
        <v>764</v>
      </c>
      <c r="B223" t="s">
        <v>1005</v>
      </c>
      <c r="C223" t="s">
        <v>925</v>
      </c>
      <c r="D223" t="s">
        <v>781</v>
      </c>
      <c r="E223" t="s">
        <v>764</v>
      </c>
      <c r="I223">
        <f t="shared" si="72"/>
        <v>141</v>
      </c>
      <c r="J223">
        <f t="shared" si="68"/>
        <v>204</v>
      </c>
      <c r="K223">
        <f t="shared" si="69"/>
        <v>203</v>
      </c>
      <c r="L223">
        <f t="shared" si="70"/>
        <v>219</v>
      </c>
      <c r="M223">
        <f t="shared" si="71"/>
        <v>141</v>
      </c>
      <c r="N223" s="1">
        <f t="shared" si="73"/>
        <v>181.6</v>
      </c>
      <c r="O223">
        <f t="shared" si="74"/>
        <v>37.6005319111313</v>
      </c>
      <c r="P223">
        <f t="shared" si="75"/>
        <v>0.20705138717583316</v>
      </c>
    </row>
    <row r="224" spans="1:16" ht="15">
      <c r="A224" t="s">
        <v>734</v>
      </c>
      <c r="B224" t="s">
        <v>239</v>
      </c>
      <c r="C224" t="s">
        <v>239</v>
      </c>
      <c r="D224" t="s">
        <v>1021</v>
      </c>
      <c r="E224" t="s">
        <v>734</v>
      </c>
      <c r="I224">
        <f t="shared" si="72"/>
        <v>156</v>
      </c>
      <c r="J224">
        <f t="shared" si="68"/>
        <v>219</v>
      </c>
      <c r="K224">
        <f t="shared" si="69"/>
        <v>219</v>
      </c>
      <c r="L224">
        <f t="shared" si="70"/>
        <v>235</v>
      </c>
      <c r="M224">
        <f t="shared" si="71"/>
        <v>156</v>
      </c>
      <c r="N224" s="1">
        <f t="shared" si="73"/>
        <v>197</v>
      </c>
      <c r="O224">
        <f t="shared" si="74"/>
        <v>37.993420483025744</v>
      </c>
      <c r="P224">
        <f t="shared" si="75"/>
        <v>0.19286000245190732</v>
      </c>
    </row>
    <row r="225" spans="1:16" ht="15">
      <c r="A225" t="s">
        <v>990</v>
      </c>
      <c r="B225" t="s">
        <v>1006</v>
      </c>
      <c r="C225" t="s">
        <v>594</v>
      </c>
      <c r="D225" t="s">
        <v>1006</v>
      </c>
      <c r="E225" t="s">
        <v>990</v>
      </c>
      <c r="I225">
        <f t="shared" si="72"/>
        <v>172</v>
      </c>
      <c r="J225">
        <f t="shared" si="68"/>
        <v>250</v>
      </c>
      <c r="K225">
        <f t="shared" si="69"/>
        <v>235</v>
      </c>
      <c r="L225">
        <f t="shared" si="70"/>
        <v>250</v>
      </c>
      <c r="M225">
        <f t="shared" si="71"/>
        <v>172</v>
      </c>
      <c r="N225" s="1">
        <f t="shared" si="73"/>
        <v>215.8</v>
      </c>
      <c r="O225">
        <f t="shared" si="74"/>
        <v>40.44996909763958</v>
      </c>
      <c r="P225">
        <f t="shared" si="75"/>
        <v>0.1874419327972177</v>
      </c>
    </row>
    <row r="226" spans="1:16" ht="15">
      <c r="A226" t="s">
        <v>881</v>
      </c>
      <c r="B226" t="s">
        <v>1007</v>
      </c>
      <c r="C226" t="s">
        <v>531</v>
      </c>
      <c r="D226" t="s">
        <v>1007</v>
      </c>
      <c r="E226" t="s">
        <v>881</v>
      </c>
      <c r="I226">
        <f t="shared" si="72"/>
        <v>188</v>
      </c>
      <c r="J226">
        <f t="shared" si="68"/>
        <v>266</v>
      </c>
      <c r="K226">
        <f t="shared" si="69"/>
        <v>250</v>
      </c>
      <c r="L226">
        <f t="shared" si="70"/>
        <v>266</v>
      </c>
      <c r="M226">
        <f t="shared" si="71"/>
        <v>188</v>
      </c>
      <c r="N226" s="1">
        <f t="shared" si="73"/>
        <v>231.6</v>
      </c>
      <c r="O226">
        <f t="shared" si="74"/>
        <v>40.33360881448625</v>
      </c>
      <c r="P226">
        <f t="shared" si="75"/>
        <v>0.1741520242421686</v>
      </c>
    </row>
    <row r="227" spans="1:16" ht="15">
      <c r="A227" t="s">
        <v>991</v>
      </c>
      <c r="B227" t="s">
        <v>1008</v>
      </c>
      <c r="C227" t="s">
        <v>1017</v>
      </c>
      <c r="D227" t="s">
        <v>1022</v>
      </c>
      <c r="E227" t="s">
        <v>991</v>
      </c>
      <c r="I227">
        <f t="shared" si="72"/>
        <v>203</v>
      </c>
      <c r="J227">
        <f t="shared" si="68"/>
        <v>282</v>
      </c>
      <c r="K227">
        <f t="shared" si="69"/>
        <v>266</v>
      </c>
      <c r="L227">
        <f t="shared" si="70"/>
        <v>281</v>
      </c>
      <c r="M227">
        <f t="shared" si="71"/>
        <v>203</v>
      </c>
      <c r="N227" s="1">
        <f t="shared" si="73"/>
        <v>247</v>
      </c>
      <c r="O227">
        <f t="shared" si="74"/>
        <v>40.663251222694925</v>
      </c>
      <c r="P227">
        <f t="shared" si="75"/>
        <v>0.16462854746030334</v>
      </c>
    </row>
    <row r="228" spans="1:16" ht="15">
      <c r="A228" t="s">
        <v>992</v>
      </c>
      <c r="B228" t="s">
        <v>1009</v>
      </c>
      <c r="C228" t="s">
        <v>489</v>
      </c>
      <c r="D228" t="s">
        <v>1009</v>
      </c>
      <c r="E228" t="s">
        <v>992</v>
      </c>
      <c r="I228">
        <f t="shared" si="72"/>
        <v>219</v>
      </c>
      <c r="J228">
        <f t="shared" si="68"/>
        <v>297</v>
      </c>
      <c r="K228">
        <f t="shared" si="69"/>
        <v>281</v>
      </c>
      <c r="L228">
        <f t="shared" si="70"/>
        <v>297</v>
      </c>
      <c r="M228">
        <f t="shared" si="71"/>
        <v>219</v>
      </c>
      <c r="N228" s="1">
        <f t="shared" si="73"/>
        <v>262.6</v>
      </c>
      <c r="O228">
        <f t="shared" si="74"/>
        <v>40.33360881448625</v>
      </c>
      <c r="P228">
        <f t="shared" si="75"/>
        <v>0.15359333135752568</v>
      </c>
    </row>
    <row r="229" spans="1:16" ht="15">
      <c r="A229" t="s">
        <v>993</v>
      </c>
      <c r="B229" t="s">
        <v>1010</v>
      </c>
      <c r="C229" t="s">
        <v>490</v>
      </c>
      <c r="D229" t="s">
        <v>1010</v>
      </c>
      <c r="E229" t="s">
        <v>1027</v>
      </c>
      <c r="I229">
        <f t="shared" si="72"/>
        <v>234</v>
      </c>
      <c r="J229">
        <f t="shared" si="68"/>
        <v>313</v>
      </c>
      <c r="K229">
        <f t="shared" si="69"/>
        <v>297</v>
      </c>
      <c r="L229">
        <f t="shared" si="70"/>
        <v>313</v>
      </c>
      <c r="M229">
        <f t="shared" si="71"/>
        <v>235</v>
      </c>
      <c r="N229" s="1">
        <f t="shared" si="73"/>
        <v>278.4</v>
      </c>
      <c r="O229">
        <f t="shared" si="74"/>
        <v>40.60541835765275</v>
      </c>
      <c r="P229">
        <f t="shared" si="75"/>
        <v>0.14585279582490213</v>
      </c>
    </row>
    <row r="230" spans="1:16" ht="15">
      <c r="A230" t="s">
        <v>886</v>
      </c>
      <c r="B230" t="s">
        <v>1011</v>
      </c>
      <c r="C230" t="s">
        <v>393</v>
      </c>
      <c r="D230" t="s">
        <v>534</v>
      </c>
      <c r="E230" t="s">
        <v>886</v>
      </c>
      <c r="I230">
        <f t="shared" si="72"/>
        <v>250</v>
      </c>
      <c r="J230">
        <f t="shared" si="68"/>
        <v>329</v>
      </c>
      <c r="K230">
        <f t="shared" si="69"/>
        <v>313</v>
      </c>
      <c r="L230">
        <f t="shared" si="70"/>
        <v>328</v>
      </c>
      <c r="M230">
        <f t="shared" si="71"/>
        <v>250</v>
      </c>
      <c r="N230" s="1">
        <f t="shared" si="73"/>
        <v>294</v>
      </c>
      <c r="O230">
        <f t="shared" si="74"/>
        <v>40.663251222694925</v>
      </c>
      <c r="P230">
        <f t="shared" si="75"/>
        <v>0.13831037830848614</v>
      </c>
    </row>
    <row r="231" spans="1:16" ht="15">
      <c r="A231" t="s">
        <v>994</v>
      </c>
      <c r="B231" t="s">
        <v>1012</v>
      </c>
      <c r="C231" t="s">
        <v>491</v>
      </c>
      <c r="D231" t="s">
        <v>1012</v>
      </c>
      <c r="E231" t="s">
        <v>994</v>
      </c>
      <c r="I231">
        <f t="shared" si="72"/>
        <v>391</v>
      </c>
      <c r="J231">
        <f t="shared" si="68"/>
        <v>344</v>
      </c>
      <c r="K231">
        <f t="shared" si="69"/>
        <v>328</v>
      </c>
      <c r="L231">
        <f t="shared" si="70"/>
        <v>344</v>
      </c>
      <c r="M231">
        <f t="shared" si="71"/>
        <v>391</v>
      </c>
      <c r="N231" s="1">
        <f t="shared" si="73"/>
        <v>359.6</v>
      </c>
      <c r="O231">
        <f t="shared" si="74"/>
        <v>29.398979574128077</v>
      </c>
      <c r="P231">
        <f t="shared" si="75"/>
        <v>0.08175467067332613</v>
      </c>
    </row>
    <row r="232" spans="1:16" ht="15">
      <c r="A232" t="s">
        <v>462</v>
      </c>
      <c r="B232" t="s">
        <v>986</v>
      </c>
      <c r="C232" t="s">
        <v>492</v>
      </c>
      <c r="D232" t="s">
        <v>986</v>
      </c>
      <c r="E232" t="s">
        <v>437</v>
      </c>
      <c r="I232">
        <f t="shared" si="72"/>
        <v>406</v>
      </c>
      <c r="J232">
        <f t="shared" si="68"/>
        <v>360</v>
      </c>
      <c r="K232">
        <f t="shared" si="69"/>
        <v>344</v>
      </c>
      <c r="L232">
        <f t="shared" si="70"/>
        <v>360</v>
      </c>
      <c r="M232">
        <f t="shared" si="71"/>
        <v>422</v>
      </c>
      <c r="N232" s="1">
        <f t="shared" si="73"/>
        <v>378.4</v>
      </c>
      <c r="O232">
        <f t="shared" si="74"/>
        <v>33.627369804966904</v>
      </c>
      <c r="P232">
        <f t="shared" si="75"/>
        <v>0.08886725635562079</v>
      </c>
    </row>
    <row r="233" spans="1:16" ht="15">
      <c r="A233" t="s">
        <v>995</v>
      </c>
      <c r="B233" t="s">
        <v>1013</v>
      </c>
      <c r="C233" t="s">
        <v>1018</v>
      </c>
      <c r="D233" t="s">
        <v>1023</v>
      </c>
      <c r="E233" t="s">
        <v>995</v>
      </c>
      <c r="I233">
        <f t="shared" si="72"/>
        <v>438</v>
      </c>
      <c r="J233">
        <f t="shared" si="68"/>
        <v>375</v>
      </c>
      <c r="K233">
        <f t="shared" si="69"/>
        <v>360</v>
      </c>
      <c r="L233">
        <f t="shared" si="70"/>
        <v>391</v>
      </c>
      <c r="M233">
        <f t="shared" si="71"/>
        <v>438</v>
      </c>
      <c r="N233" s="1">
        <f t="shared" si="73"/>
        <v>400.4</v>
      </c>
      <c r="O233">
        <f t="shared" si="74"/>
        <v>36.031930284124385</v>
      </c>
      <c r="P233">
        <f t="shared" si="75"/>
        <v>0.08998983587443653</v>
      </c>
    </row>
    <row r="234" spans="1:16" ht="15">
      <c r="A234" t="s">
        <v>996</v>
      </c>
      <c r="B234" t="s">
        <v>1014</v>
      </c>
      <c r="C234" t="s">
        <v>1014</v>
      </c>
      <c r="D234" t="s">
        <v>1024</v>
      </c>
      <c r="E234" t="s">
        <v>996</v>
      </c>
      <c r="I234">
        <f t="shared" si="72"/>
        <v>453</v>
      </c>
      <c r="J234">
        <f t="shared" si="68"/>
        <v>391</v>
      </c>
      <c r="K234">
        <f t="shared" si="69"/>
        <v>391</v>
      </c>
      <c r="L234">
        <f t="shared" si="70"/>
        <v>406</v>
      </c>
      <c r="M234">
        <f t="shared" si="71"/>
        <v>453</v>
      </c>
      <c r="N234" s="1">
        <f t="shared" si="73"/>
        <v>418.8</v>
      </c>
      <c r="O234">
        <f t="shared" si="74"/>
        <v>31.815090758946454</v>
      </c>
      <c r="P234">
        <f t="shared" si="75"/>
        <v>0.07596726542250824</v>
      </c>
    </row>
    <row r="235" spans="1:16" ht="15">
      <c r="A235" t="s">
        <v>997</v>
      </c>
      <c r="B235" t="s">
        <v>1015</v>
      </c>
      <c r="C235" t="s">
        <v>1015</v>
      </c>
      <c r="D235" t="s">
        <v>1025</v>
      </c>
      <c r="E235" t="s">
        <v>997</v>
      </c>
      <c r="I235">
        <f t="shared" si="72"/>
        <v>453</v>
      </c>
      <c r="J235">
        <f t="shared" si="68"/>
        <v>391</v>
      </c>
      <c r="K235">
        <f t="shared" si="69"/>
        <v>391</v>
      </c>
      <c r="L235">
        <f t="shared" si="70"/>
        <v>406</v>
      </c>
      <c r="M235">
        <f t="shared" si="71"/>
        <v>453</v>
      </c>
      <c r="N235" s="1">
        <f t="shared" si="73"/>
        <v>418.8</v>
      </c>
      <c r="O235">
        <f t="shared" si="74"/>
        <v>31.815090758946454</v>
      </c>
      <c r="P235">
        <f t="shared" si="75"/>
        <v>0.07596726542250824</v>
      </c>
    </row>
    <row r="236" spans="1:16" ht="15">
      <c r="A236" t="s">
        <v>998</v>
      </c>
      <c r="B236" t="s">
        <v>1016</v>
      </c>
      <c r="C236" t="s">
        <v>1019</v>
      </c>
      <c r="D236" t="s">
        <v>1026</v>
      </c>
      <c r="E236" t="s">
        <v>1028</v>
      </c>
      <c r="I236">
        <f t="shared" si="72"/>
        <v>10968</v>
      </c>
      <c r="J236">
        <f t="shared" si="68"/>
        <v>10877</v>
      </c>
      <c r="K236">
        <f t="shared" si="69"/>
        <v>10719</v>
      </c>
      <c r="L236">
        <f t="shared" si="70"/>
        <v>10765</v>
      </c>
      <c r="M236">
        <f t="shared" si="71"/>
        <v>10937</v>
      </c>
      <c r="N236" s="1">
        <f t="shared" si="73"/>
        <v>10853.2</v>
      </c>
      <c r="O236">
        <f t="shared" si="74"/>
        <v>107.88512409039534</v>
      </c>
      <c r="P236">
        <f t="shared" si="75"/>
        <v>0.009940397679061967</v>
      </c>
    </row>
    <row r="238" ht="15">
      <c r="A238" t="s">
        <v>1029</v>
      </c>
    </row>
    <row r="239" spans="1:5" ht="15">
      <c r="A239" t="s">
        <v>1030</v>
      </c>
      <c r="B239" t="s">
        <v>1030</v>
      </c>
      <c r="C239" t="s">
        <v>1030</v>
      </c>
      <c r="D239" t="s">
        <v>1030</v>
      </c>
      <c r="E239" t="s">
        <v>1030</v>
      </c>
    </row>
    <row r="240" spans="1:16" ht="15">
      <c r="A240" t="s">
        <v>23</v>
      </c>
      <c r="B240" t="s">
        <v>23</v>
      </c>
      <c r="C240" t="s">
        <v>23</v>
      </c>
      <c r="D240" t="s">
        <v>23</v>
      </c>
      <c r="E240" t="s">
        <v>23</v>
      </c>
      <c r="N240" s="1" t="s">
        <v>1376</v>
      </c>
      <c r="O240" t="s">
        <v>1377</v>
      </c>
      <c r="P240" t="s">
        <v>1378</v>
      </c>
    </row>
    <row r="241" spans="1:16" ht="15">
      <c r="A241" t="s">
        <v>1031</v>
      </c>
      <c r="B241" t="s">
        <v>1049</v>
      </c>
      <c r="C241" t="s">
        <v>542</v>
      </c>
      <c r="D241" t="s">
        <v>1080</v>
      </c>
      <c r="E241" t="s">
        <v>557</v>
      </c>
      <c r="I241">
        <f>VALUE(MID(A241,FIND(" ",A241)+1,LEN(A241)-FIND(" ",A241)))</f>
        <v>78</v>
      </c>
      <c r="J241">
        <f aca="true" t="shared" si="76" ref="J241:J262">VALUE(MID(B241,FIND(" ",B241)+1,LEN(B241)-FIND(" ",B241)))</f>
        <v>79</v>
      </c>
      <c r="K241">
        <f aca="true" t="shared" si="77" ref="K241:K262">VALUE(MID(C241,FIND(" ",C241)+1,LEN(C241)-FIND(" ",C241)))</f>
        <v>16</v>
      </c>
      <c r="L241">
        <f aca="true" t="shared" si="78" ref="L241:L262">VALUE(MID(D241,FIND(" ",D241)+1,LEN(D241)-FIND(" ",D241)))</f>
        <v>15</v>
      </c>
      <c r="M241">
        <f aca="true" t="shared" si="79" ref="M241:M262">VALUE(MID(E241,FIND(" ",E241)+1,LEN(E241)-FIND(" ",E241)))</f>
        <v>31</v>
      </c>
      <c r="N241" s="1">
        <f>SUM(I241:M241)/5</f>
        <v>43.8</v>
      </c>
      <c r="O241">
        <f>_xlfn.STDEV.S(I241:M241)</f>
        <v>32.30634612580011</v>
      </c>
      <c r="P241">
        <f>O241/N241</f>
        <v>0.7375878110913268</v>
      </c>
    </row>
    <row r="242" spans="1:16" ht="15">
      <c r="A242" t="s">
        <v>1032</v>
      </c>
      <c r="B242" t="s">
        <v>1032</v>
      </c>
      <c r="C242" t="s">
        <v>1063</v>
      </c>
      <c r="D242" t="s">
        <v>48</v>
      </c>
      <c r="E242" t="s">
        <v>48</v>
      </c>
      <c r="I242">
        <f aca="true" t="shared" si="80" ref="I242:I262">VALUE(MID(A242,FIND(" ",A242)+1,LEN(A242)-FIND(" ",A242)))</f>
        <v>94</v>
      </c>
      <c r="J242">
        <f t="shared" si="76"/>
        <v>94</v>
      </c>
      <c r="K242">
        <f t="shared" si="77"/>
        <v>31</v>
      </c>
      <c r="L242">
        <f t="shared" si="78"/>
        <v>47</v>
      </c>
      <c r="M242">
        <f t="shared" si="79"/>
        <v>47</v>
      </c>
      <c r="N242" s="1">
        <f aca="true" t="shared" si="81" ref="N242:N262">SUM(I242:M242)/5</f>
        <v>62.6</v>
      </c>
      <c r="O242">
        <f aca="true" t="shared" si="82" ref="O242:O262">_xlfn.STDEV.S(I242:M242)</f>
        <v>29.39897957412808</v>
      </c>
      <c r="P242">
        <f aca="true" t="shared" si="83" ref="P242:P262">O242/N242</f>
        <v>0.46963226156754123</v>
      </c>
    </row>
    <row r="243" spans="1:16" ht="15">
      <c r="A243" t="s">
        <v>1033</v>
      </c>
      <c r="B243" t="s">
        <v>1050</v>
      </c>
      <c r="C243" t="s">
        <v>676</v>
      </c>
      <c r="D243" t="s">
        <v>120</v>
      </c>
      <c r="E243" t="s">
        <v>94</v>
      </c>
      <c r="I243">
        <f t="shared" si="80"/>
        <v>109</v>
      </c>
      <c r="J243">
        <f t="shared" si="76"/>
        <v>125</v>
      </c>
      <c r="K243">
        <f t="shared" si="77"/>
        <v>47</v>
      </c>
      <c r="L243">
        <f t="shared" si="78"/>
        <v>62</v>
      </c>
      <c r="M243">
        <f t="shared" si="79"/>
        <v>63</v>
      </c>
      <c r="N243" s="1">
        <f t="shared" si="81"/>
        <v>81.2</v>
      </c>
      <c r="O243">
        <f t="shared" si="82"/>
        <v>33.766847646767395</v>
      </c>
      <c r="P243">
        <f t="shared" si="83"/>
        <v>0.41584787742324375</v>
      </c>
    </row>
    <row r="244" spans="1:16" ht="15">
      <c r="A244" t="s">
        <v>1034</v>
      </c>
      <c r="B244" t="s">
        <v>159</v>
      </c>
      <c r="C244" t="s">
        <v>1064</v>
      </c>
      <c r="D244" t="s">
        <v>140</v>
      </c>
      <c r="E244" t="s">
        <v>140</v>
      </c>
      <c r="I244">
        <f t="shared" si="80"/>
        <v>125</v>
      </c>
      <c r="J244">
        <f t="shared" si="76"/>
        <v>141</v>
      </c>
      <c r="K244">
        <f t="shared" si="77"/>
        <v>63</v>
      </c>
      <c r="L244">
        <f t="shared" si="78"/>
        <v>78</v>
      </c>
      <c r="M244">
        <f t="shared" si="79"/>
        <v>78</v>
      </c>
      <c r="N244" s="1">
        <f t="shared" si="81"/>
        <v>97</v>
      </c>
      <c r="O244">
        <f t="shared" si="82"/>
        <v>33.904277016329374</v>
      </c>
      <c r="P244">
        <f t="shared" si="83"/>
        <v>0.34952862903432347</v>
      </c>
    </row>
    <row r="245" spans="1:16" ht="15">
      <c r="A245" t="s">
        <v>1035</v>
      </c>
      <c r="B245" t="s">
        <v>1051</v>
      </c>
      <c r="C245" t="s">
        <v>725</v>
      </c>
      <c r="D245" t="s">
        <v>711</v>
      </c>
      <c r="E245" t="s">
        <v>711</v>
      </c>
      <c r="I245">
        <f t="shared" si="80"/>
        <v>156</v>
      </c>
      <c r="J245">
        <f t="shared" si="76"/>
        <v>157</v>
      </c>
      <c r="K245">
        <f t="shared" si="77"/>
        <v>78</v>
      </c>
      <c r="L245">
        <f t="shared" si="78"/>
        <v>94</v>
      </c>
      <c r="M245">
        <f t="shared" si="79"/>
        <v>94</v>
      </c>
      <c r="N245" s="1">
        <f t="shared" si="81"/>
        <v>115.8</v>
      </c>
      <c r="O245">
        <f t="shared" si="82"/>
        <v>37.72532306024696</v>
      </c>
      <c r="P245">
        <f t="shared" si="83"/>
        <v>0.32577999188468876</v>
      </c>
    </row>
    <row r="246" spans="1:16" ht="15">
      <c r="A246" t="s">
        <v>1036</v>
      </c>
      <c r="B246" t="s">
        <v>1036</v>
      </c>
      <c r="C246" t="s">
        <v>271</v>
      </c>
      <c r="D246" t="s">
        <v>760</v>
      </c>
      <c r="E246" t="s">
        <v>271</v>
      </c>
      <c r="I246">
        <f t="shared" si="80"/>
        <v>172</v>
      </c>
      <c r="J246">
        <f t="shared" si="76"/>
        <v>172</v>
      </c>
      <c r="K246">
        <f t="shared" si="77"/>
        <v>188</v>
      </c>
      <c r="L246">
        <f t="shared" si="78"/>
        <v>109</v>
      </c>
      <c r="M246">
        <f t="shared" si="79"/>
        <v>188</v>
      </c>
      <c r="N246" s="1">
        <f t="shared" si="81"/>
        <v>165.8</v>
      </c>
      <c r="O246">
        <f t="shared" si="82"/>
        <v>32.744465181156905</v>
      </c>
      <c r="P246">
        <f t="shared" si="83"/>
        <v>0.19749375863182692</v>
      </c>
    </row>
    <row r="247" spans="1:16" ht="15">
      <c r="A247" t="s">
        <v>1037</v>
      </c>
      <c r="B247" t="s">
        <v>1052</v>
      </c>
      <c r="C247" t="s">
        <v>1065</v>
      </c>
      <c r="D247" t="s">
        <v>795</v>
      </c>
      <c r="E247" t="s">
        <v>1065</v>
      </c>
      <c r="I247">
        <f t="shared" si="80"/>
        <v>187</v>
      </c>
      <c r="J247">
        <f t="shared" si="76"/>
        <v>188</v>
      </c>
      <c r="K247">
        <f t="shared" si="77"/>
        <v>203</v>
      </c>
      <c r="L247">
        <f t="shared" si="78"/>
        <v>125</v>
      </c>
      <c r="M247">
        <f t="shared" si="79"/>
        <v>203</v>
      </c>
      <c r="N247" s="1">
        <f t="shared" si="81"/>
        <v>181.2</v>
      </c>
      <c r="O247">
        <f t="shared" si="82"/>
        <v>32.36046971228936</v>
      </c>
      <c r="P247">
        <f t="shared" si="83"/>
        <v>0.17858978869916867</v>
      </c>
    </row>
    <row r="248" spans="1:16" ht="15">
      <c r="A248" t="s">
        <v>867</v>
      </c>
      <c r="B248" t="s">
        <v>1053</v>
      </c>
      <c r="C248" t="s">
        <v>1066</v>
      </c>
      <c r="D248" t="s">
        <v>399</v>
      </c>
      <c r="E248" t="s">
        <v>1066</v>
      </c>
      <c r="I248">
        <f t="shared" si="80"/>
        <v>203</v>
      </c>
      <c r="J248">
        <f t="shared" si="76"/>
        <v>204</v>
      </c>
      <c r="K248">
        <f t="shared" si="77"/>
        <v>219</v>
      </c>
      <c r="L248">
        <f t="shared" si="78"/>
        <v>156</v>
      </c>
      <c r="M248">
        <f t="shared" si="79"/>
        <v>219</v>
      </c>
      <c r="N248" s="1">
        <f t="shared" si="81"/>
        <v>200.2</v>
      </c>
      <c r="O248">
        <f t="shared" si="82"/>
        <v>25.89787636081378</v>
      </c>
      <c r="P248">
        <f t="shared" si="83"/>
        <v>0.12936002178228662</v>
      </c>
    </row>
    <row r="249" spans="1:16" ht="15">
      <c r="A249" t="s">
        <v>926</v>
      </c>
      <c r="B249" t="s">
        <v>926</v>
      </c>
      <c r="C249" t="s">
        <v>1067</v>
      </c>
      <c r="D249" t="s">
        <v>1081</v>
      </c>
      <c r="E249" t="s">
        <v>1067</v>
      </c>
      <c r="I249">
        <f t="shared" si="80"/>
        <v>219</v>
      </c>
      <c r="J249">
        <f t="shared" si="76"/>
        <v>219</v>
      </c>
      <c r="K249">
        <f t="shared" si="77"/>
        <v>234</v>
      </c>
      <c r="L249">
        <f t="shared" si="78"/>
        <v>265</v>
      </c>
      <c r="M249">
        <f t="shared" si="79"/>
        <v>234</v>
      </c>
      <c r="N249" s="1">
        <f t="shared" si="81"/>
        <v>234.2</v>
      </c>
      <c r="O249">
        <f t="shared" si="82"/>
        <v>18.780308836651223</v>
      </c>
      <c r="P249">
        <f t="shared" si="83"/>
        <v>0.08018919229996252</v>
      </c>
    </row>
    <row r="250" spans="1:16" ht="15">
      <c r="A250" t="s">
        <v>530</v>
      </c>
      <c r="B250" t="s">
        <v>1006</v>
      </c>
      <c r="C250" t="s">
        <v>1068</v>
      </c>
      <c r="D250" t="s">
        <v>1082</v>
      </c>
      <c r="E250" t="s">
        <v>1068</v>
      </c>
      <c r="I250">
        <f t="shared" si="80"/>
        <v>234</v>
      </c>
      <c r="J250">
        <f t="shared" si="76"/>
        <v>250</v>
      </c>
      <c r="K250">
        <f t="shared" si="77"/>
        <v>266</v>
      </c>
      <c r="L250">
        <f t="shared" si="78"/>
        <v>281</v>
      </c>
      <c r="M250">
        <f t="shared" si="79"/>
        <v>266</v>
      </c>
      <c r="N250" s="1">
        <f t="shared" si="81"/>
        <v>259.4</v>
      </c>
      <c r="O250">
        <f t="shared" si="82"/>
        <v>17.938784797192923</v>
      </c>
      <c r="P250">
        <f t="shared" si="83"/>
        <v>0.06915491440706602</v>
      </c>
    </row>
    <row r="251" spans="1:16" ht="15">
      <c r="A251" t="s">
        <v>595</v>
      </c>
      <c r="B251" t="s">
        <v>1054</v>
      </c>
      <c r="C251" t="s">
        <v>1069</v>
      </c>
      <c r="D251" t="s">
        <v>1083</v>
      </c>
      <c r="E251" t="s">
        <v>1069</v>
      </c>
      <c r="I251">
        <f t="shared" si="80"/>
        <v>250</v>
      </c>
      <c r="J251">
        <f t="shared" si="76"/>
        <v>266</v>
      </c>
      <c r="K251">
        <f t="shared" si="77"/>
        <v>281</v>
      </c>
      <c r="L251">
        <f t="shared" si="78"/>
        <v>297</v>
      </c>
      <c r="M251">
        <f t="shared" si="79"/>
        <v>281</v>
      </c>
      <c r="N251" s="1">
        <f t="shared" si="81"/>
        <v>275</v>
      </c>
      <c r="O251">
        <f t="shared" si="82"/>
        <v>17.76231966833161</v>
      </c>
      <c r="P251">
        <f t="shared" si="83"/>
        <v>0.06459025333938767</v>
      </c>
    </row>
    <row r="252" spans="1:16" ht="15">
      <c r="A252" t="s">
        <v>1038</v>
      </c>
      <c r="B252" t="s">
        <v>1055</v>
      </c>
      <c r="C252" t="s">
        <v>1070</v>
      </c>
      <c r="D252" t="s">
        <v>1084</v>
      </c>
      <c r="E252" t="s">
        <v>1070</v>
      </c>
      <c r="I252">
        <f t="shared" si="80"/>
        <v>265</v>
      </c>
      <c r="J252">
        <f t="shared" si="76"/>
        <v>282</v>
      </c>
      <c r="K252">
        <f t="shared" si="77"/>
        <v>297</v>
      </c>
      <c r="L252">
        <f t="shared" si="78"/>
        <v>312</v>
      </c>
      <c r="M252">
        <f t="shared" si="79"/>
        <v>297</v>
      </c>
      <c r="N252" s="1">
        <f t="shared" si="81"/>
        <v>290.6</v>
      </c>
      <c r="O252">
        <f t="shared" si="82"/>
        <v>17.812916661793487</v>
      </c>
      <c r="P252">
        <f t="shared" si="83"/>
        <v>0.06129702911835336</v>
      </c>
    </row>
    <row r="253" spans="1:16" ht="15">
      <c r="A253" t="s">
        <v>1039</v>
      </c>
      <c r="B253" t="s">
        <v>597</v>
      </c>
      <c r="C253" t="s">
        <v>1071</v>
      </c>
      <c r="D253" t="s">
        <v>1085</v>
      </c>
      <c r="E253" t="s">
        <v>1071</v>
      </c>
      <c r="I253">
        <f t="shared" si="80"/>
        <v>281</v>
      </c>
      <c r="J253">
        <f t="shared" si="76"/>
        <v>297</v>
      </c>
      <c r="K253">
        <f t="shared" si="77"/>
        <v>313</v>
      </c>
      <c r="L253">
        <f t="shared" si="78"/>
        <v>328</v>
      </c>
      <c r="M253">
        <f t="shared" si="79"/>
        <v>313</v>
      </c>
      <c r="N253" s="1">
        <f t="shared" si="81"/>
        <v>306.4</v>
      </c>
      <c r="O253">
        <f t="shared" si="82"/>
        <v>17.938784797192923</v>
      </c>
      <c r="P253">
        <f t="shared" si="83"/>
        <v>0.05854694777151738</v>
      </c>
    </row>
    <row r="254" spans="1:16" ht="15">
      <c r="A254" t="s">
        <v>1040</v>
      </c>
      <c r="B254" t="s">
        <v>1056</v>
      </c>
      <c r="C254" t="s">
        <v>1072</v>
      </c>
      <c r="D254" t="s">
        <v>1086</v>
      </c>
      <c r="E254" t="s">
        <v>1072</v>
      </c>
      <c r="I254">
        <f t="shared" si="80"/>
        <v>312</v>
      </c>
      <c r="J254">
        <f t="shared" si="76"/>
        <v>313</v>
      </c>
      <c r="K254">
        <f t="shared" si="77"/>
        <v>328</v>
      </c>
      <c r="L254">
        <f t="shared" si="78"/>
        <v>359</v>
      </c>
      <c r="M254">
        <f t="shared" si="79"/>
        <v>328</v>
      </c>
      <c r="N254" s="1">
        <f t="shared" si="81"/>
        <v>328</v>
      </c>
      <c r="O254">
        <f t="shared" si="82"/>
        <v>18.986837546047525</v>
      </c>
      <c r="P254">
        <f t="shared" si="83"/>
        <v>0.057886699835510744</v>
      </c>
    </row>
    <row r="255" spans="1:16" ht="15">
      <c r="A255" t="s">
        <v>1041</v>
      </c>
      <c r="B255" t="s">
        <v>1057</v>
      </c>
      <c r="C255" t="s">
        <v>1073</v>
      </c>
      <c r="D255" t="s">
        <v>1087</v>
      </c>
      <c r="E255" t="s">
        <v>1073</v>
      </c>
      <c r="I255">
        <f t="shared" si="80"/>
        <v>328</v>
      </c>
      <c r="J255">
        <f t="shared" si="76"/>
        <v>329</v>
      </c>
      <c r="K255">
        <f t="shared" si="77"/>
        <v>344</v>
      </c>
      <c r="L255">
        <f t="shared" si="78"/>
        <v>375</v>
      </c>
      <c r="M255">
        <f t="shared" si="79"/>
        <v>344</v>
      </c>
      <c r="N255" s="1">
        <f t="shared" si="81"/>
        <v>344</v>
      </c>
      <c r="O255">
        <f t="shared" si="82"/>
        <v>18.986837546047525</v>
      </c>
      <c r="P255">
        <f t="shared" si="83"/>
        <v>0.055194295191998616</v>
      </c>
    </row>
    <row r="256" spans="1:16" ht="15">
      <c r="A256" t="s">
        <v>1042</v>
      </c>
      <c r="B256" t="s">
        <v>1058</v>
      </c>
      <c r="C256" t="s">
        <v>1074</v>
      </c>
      <c r="D256" t="s">
        <v>1088</v>
      </c>
      <c r="E256" t="s">
        <v>1074</v>
      </c>
      <c r="I256">
        <f t="shared" si="80"/>
        <v>343</v>
      </c>
      <c r="J256">
        <f t="shared" si="76"/>
        <v>344</v>
      </c>
      <c r="K256">
        <f t="shared" si="77"/>
        <v>359</v>
      </c>
      <c r="L256">
        <f t="shared" si="78"/>
        <v>390</v>
      </c>
      <c r="M256">
        <f t="shared" si="79"/>
        <v>359</v>
      </c>
      <c r="N256" s="1">
        <f t="shared" si="81"/>
        <v>359</v>
      </c>
      <c r="O256">
        <f t="shared" si="82"/>
        <v>18.986837546047525</v>
      </c>
      <c r="P256">
        <f t="shared" si="83"/>
        <v>0.05288812686921316</v>
      </c>
    </row>
    <row r="257" spans="1:16" ht="15">
      <c r="A257" t="s">
        <v>1043</v>
      </c>
      <c r="B257" t="s">
        <v>1059</v>
      </c>
      <c r="C257" t="s">
        <v>1059</v>
      </c>
      <c r="D257" t="s">
        <v>1089</v>
      </c>
      <c r="E257" t="s">
        <v>1095</v>
      </c>
      <c r="I257">
        <f t="shared" si="80"/>
        <v>359</v>
      </c>
      <c r="J257">
        <f t="shared" si="76"/>
        <v>375</v>
      </c>
      <c r="K257">
        <f t="shared" si="77"/>
        <v>375</v>
      </c>
      <c r="L257">
        <f t="shared" si="78"/>
        <v>406</v>
      </c>
      <c r="M257">
        <f t="shared" si="79"/>
        <v>391</v>
      </c>
      <c r="N257" s="1">
        <f t="shared" si="81"/>
        <v>381.2</v>
      </c>
      <c r="O257">
        <f t="shared" si="82"/>
        <v>17.894133116750865</v>
      </c>
      <c r="P257">
        <f t="shared" si="83"/>
        <v>0.04694158739966124</v>
      </c>
    </row>
    <row r="258" spans="1:16" ht="15">
      <c r="A258" t="s">
        <v>1044</v>
      </c>
      <c r="B258" t="s">
        <v>1060</v>
      </c>
      <c r="C258" t="s">
        <v>1075</v>
      </c>
      <c r="D258" t="s">
        <v>1090</v>
      </c>
      <c r="E258" t="s">
        <v>1075</v>
      </c>
      <c r="I258">
        <f t="shared" si="80"/>
        <v>375</v>
      </c>
      <c r="J258">
        <f t="shared" si="76"/>
        <v>391</v>
      </c>
      <c r="K258">
        <f t="shared" si="77"/>
        <v>406</v>
      </c>
      <c r="L258">
        <f t="shared" si="78"/>
        <v>422</v>
      </c>
      <c r="M258">
        <f t="shared" si="79"/>
        <v>406</v>
      </c>
      <c r="N258" s="1">
        <f t="shared" si="81"/>
        <v>400</v>
      </c>
      <c r="O258">
        <f t="shared" si="82"/>
        <v>17.76231966833161</v>
      </c>
      <c r="P258">
        <f t="shared" si="83"/>
        <v>0.04440579917082903</v>
      </c>
    </row>
    <row r="259" spans="1:16" ht="15">
      <c r="A259" t="s">
        <v>1045</v>
      </c>
      <c r="B259" t="s">
        <v>1061</v>
      </c>
      <c r="C259" t="s">
        <v>1076</v>
      </c>
      <c r="D259" t="s">
        <v>1091</v>
      </c>
      <c r="E259" t="s">
        <v>1076</v>
      </c>
      <c r="I259">
        <f t="shared" si="80"/>
        <v>390</v>
      </c>
      <c r="J259">
        <f t="shared" si="76"/>
        <v>407</v>
      </c>
      <c r="K259">
        <f t="shared" si="77"/>
        <v>422</v>
      </c>
      <c r="L259">
        <f t="shared" si="78"/>
        <v>437</v>
      </c>
      <c r="M259">
        <f t="shared" si="79"/>
        <v>422</v>
      </c>
      <c r="N259" s="1">
        <f t="shared" si="81"/>
        <v>415.6</v>
      </c>
      <c r="O259">
        <f t="shared" si="82"/>
        <v>17.812916661793487</v>
      </c>
      <c r="P259">
        <f t="shared" si="83"/>
        <v>0.04286072344031156</v>
      </c>
    </row>
    <row r="260" spans="1:16" ht="15">
      <c r="A260" t="s">
        <v>1046</v>
      </c>
      <c r="B260" t="s">
        <v>1046</v>
      </c>
      <c r="C260" t="s">
        <v>1077</v>
      </c>
      <c r="D260" t="s">
        <v>1092</v>
      </c>
      <c r="E260" t="s">
        <v>1077</v>
      </c>
      <c r="I260">
        <f t="shared" si="80"/>
        <v>422</v>
      </c>
      <c r="J260">
        <f t="shared" si="76"/>
        <v>422</v>
      </c>
      <c r="K260">
        <f t="shared" si="77"/>
        <v>438</v>
      </c>
      <c r="L260">
        <f t="shared" si="78"/>
        <v>469</v>
      </c>
      <c r="M260">
        <f t="shared" si="79"/>
        <v>438</v>
      </c>
      <c r="N260" s="1">
        <f t="shared" si="81"/>
        <v>437.8</v>
      </c>
      <c r="O260">
        <f t="shared" si="82"/>
        <v>19.188538245525635</v>
      </c>
      <c r="P260">
        <f t="shared" si="83"/>
        <v>0.04382946150188587</v>
      </c>
    </row>
    <row r="261" spans="1:16" ht="15">
      <c r="A261" t="s">
        <v>1047</v>
      </c>
      <c r="B261" t="s">
        <v>1047</v>
      </c>
      <c r="C261" t="s">
        <v>1078</v>
      </c>
      <c r="D261" t="s">
        <v>1093</v>
      </c>
      <c r="E261" t="s">
        <v>1078</v>
      </c>
      <c r="I261">
        <f t="shared" si="80"/>
        <v>422</v>
      </c>
      <c r="J261">
        <f t="shared" si="76"/>
        <v>422</v>
      </c>
      <c r="K261">
        <f t="shared" si="77"/>
        <v>438</v>
      </c>
      <c r="L261">
        <f t="shared" si="78"/>
        <v>469</v>
      </c>
      <c r="M261">
        <f t="shared" si="79"/>
        <v>438</v>
      </c>
      <c r="N261" s="1">
        <f t="shared" si="81"/>
        <v>437.8</v>
      </c>
      <c r="O261">
        <f t="shared" si="82"/>
        <v>19.188538245525635</v>
      </c>
      <c r="P261">
        <f t="shared" si="83"/>
        <v>0.04382946150188587</v>
      </c>
    </row>
    <row r="262" spans="1:16" ht="15">
      <c r="A262" t="s">
        <v>1048</v>
      </c>
      <c r="B262" t="s">
        <v>1062</v>
      </c>
      <c r="C262" t="s">
        <v>1079</v>
      </c>
      <c r="D262" t="s">
        <v>1094</v>
      </c>
      <c r="E262" t="s">
        <v>1096</v>
      </c>
      <c r="I262">
        <f t="shared" si="80"/>
        <v>12327</v>
      </c>
      <c r="J262">
        <f t="shared" si="76"/>
        <v>11906</v>
      </c>
      <c r="K262">
        <f t="shared" si="77"/>
        <v>11953</v>
      </c>
      <c r="L262">
        <f t="shared" si="78"/>
        <v>11984</v>
      </c>
      <c r="M262">
        <f t="shared" si="79"/>
        <v>11968</v>
      </c>
      <c r="N262" s="1">
        <f t="shared" si="81"/>
        <v>12027.6</v>
      </c>
      <c r="O262">
        <f t="shared" si="82"/>
        <v>169.88613833977158</v>
      </c>
      <c r="P262">
        <f t="shared" si="83"/>
        <v>0.014124691404750039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1"/>
  <sheetViews>
    <sheetView zoomScale="80" zoomScaleNormal="80" zoomScalePageLayoutView="0" workbookViewId="0" topLeftCell="A1">
      <selection activeCell="Y6" sqref="Y6"/>
    </sheetView>
  </sheetViews>
  <sheetFormatPr defaultColWidth="11.421875" defaultRowHeight="15"/>
  <sheetData>
    <row r="1" spans="1:21" s="3" customFormat="1" ht="15">
      <c r="A1" s="3" t="s">
        <v>1479</v>
      </c>
      <c r="R1" s="3" t="s">
        <v>1384</v>
      </c>
      <c r="S1" s="3" t="s">
        <v>1381</v>
      </c>
      <c r="T1" s="3" t="s">
        <v>1382</v>
      </c>
      <c r="U1" s="3" t="s">
        <v>1383</v>
      </c>
    </row>
    <row r="2" spans="18:21" ht="15">
      <c r="R2">
        <v>10</v>
      </c>
      <c r="S2">
        <f>ESBM10n!N102</f>
        <v>300</v>
      </c>
      <c r="T2">
        <f>ESBM10n!T6</f>
        <v>6221.8</v>
      </c>
      <c r="U2">
        <f>ESBM10n!U6</f>
        <v>8127.8</v>
      </c>
    </row>
    <row r="3" spans="1:21" ht="15">
      <c r="A3">
        <v>20</v>
      </c>
      <c r="R3">
        <v>20</v>
      </c>
      <c r="S3">
        <f>N25</f>
        <v>384.4</v>
      </c>
      <c r="T3">
        <f>N26-N25</f>
        <v>6153.6</v>
      </c>
      <c r="U3">
        <f>N27-N26</f>
        <v>8146.799999999999</v>
      </c>
    </row>
    <row r="4" spans="1:21" ht="15">
      <c r="A4" t="s">
        <v>1097</v>
      </c>
      <c r="B4" t="s">
        <v>1097</v>
      </c>
      <c r="C4" t="s">
        <v>1097</v>
      </c>
      <c r="D4" t="s">
        <v>1097</v>
      </c>
      <c r="E4" t="s">
        <v>1097</v>
      </c>
      <c r="R4">
        <v>30</v>
      </c>
      <c r="S4">
        <f>N51</f>
        <v>231.2</v>
      </c>
      <c r="T4">
        <f>N52-N51</f>
        <v>6181.2</v>
      </c>
      <c r="U4">
        <f>N53-N52</f>
        <v>8297.2</v>
      </c>
    </row>
    <row r="5" spans="1:21" ht="15">
      <c r="A5" t="s">
        <v>23</v>
      </c>
      <c r="B5" t="s">
        <v>23</v>
      </c>
      <c r="C5" t="s">
        <v>23</v>
      </c>
      <c r="D5" t="s">
        <v>23</v>
      </c>
      <c r="E5" t="s">
        <v>23</v>
      </c>
      <c r="N5" s="1" t="s">
        <v>1376</v>
      </c>
      <c r="O5" t="s">
        <v>1377</v>
      </c>
      <c r="P5" t="s">
        <v>1378</v>
      </c>
      <c r="R5">
        <v>40</v>
      </c>
      <c r="S5">
        <f>N77</f>
        <v>293.6</v>
      </c>
      <c r="T5">
        <f>N78-N77</f>
        <v>6200.599999999999</v>
      </c>
      <c r="U5">
        <f>N79-N78</f>
        <v>8187.400000000001</v>
      </c>
    </row>
    <row r="6" spans="1:21" ht="15">
      <c r="A6" t="s">
        <v>1098</v>
      </c>
      <c r="B6" t="s">
        <v>1118</v>
      </c>
      <c r="C6" t="s">
        <v>1140</v>
      </c>
      <c r="D6" t="s">
        <v>219</v>
      </c>
      <c r="E6" t="s">
        <v>190</v>
      </c>
      <c r="I6">
        <f>VALUE(MID(A6,FIND(" ",A6)+1,LEN(A6)-FIND(" ",A6)))</f>
        <v>47</v>
      </c>
      <c r="J6">
        <f aca="true" t="shared" si="0" ref="J6:M21">VALUE(MID(B6,FIND(" ",B6)+1,LEN(B6)-FIND(" ",B6)))</f>
        <v>297</v>
      </c>
      <c r="K6">
        <f t="shared" si="0"/>
        <v>62</v>
      </c>
      <c r="L6">
        <f t="shared" si="0"/>
        <v>0</v>
      </c>
      <c r="M6">
        <f t="shared" si="0"/>
        <v>16</v>
      </c>
      <c r="N6" s="1">
        <f>SUM(I6:M6)/5</f>
        <v>84.4</v>
      </c>
      <c r="O6">
        <f>_xlfn.STDEV.S(I6:M6)</f>
        <v>121.34784711728511</v>
      </c>
      <c r="P6">
        <f>O6/N6</f>
        <v>1.4377707004417666</v>
      </c>
      <c r="R6">
        <v>50</v>
      </c>
      <c r="S6">
        <f>N103</f>
        <v>240.8</v>
      </c>
      <c r="T6">
        <f>N104-N103</f>
        <v>6096.4</v>
      </c>
      <c r="U6">
        <f>N105-N104</f>
        <v>8234.8</v>
      </c>
    </row>
    <row r="7" spans="1:21" ht="15">
      <c r="A7" t="s">
        <v>999</v>
      </c>
      <c r="B7" t="s">
        <v>1119</v>
      </c>
      <c r="C7" t="s">
        <v>4</v>
      </c>
      <c r="D7" t="s">
        <v>57</v>
      </c>
      <c r="E7" t="s">
        <v>57</v>
      </c>
      <c r="I7">
        <f>VALUE(MID(A7,FIND(" ",A7)+1,LEN(A7)-FIND(" ",A7)))</f>
        <v>79</v>
      </c>
      <c r="J7">
        <f t="shared" si="0"/>
        <v>313</v>
      </c>
      <c r="K7">
        <f t="shared" si="0"/>
        <v>78</v>
      </c>
      <c r="L7">
        <f t="shared" si="0"/>
        <v>16</v>
      </c>
      <c r="M7">
        <f t="shared" si="0"/>
        <v>16</v>
      </c>
      <c r="N7" s="1">
        <f aca="true" t="shared" si="1" ref="N7:N27">SUM(I7:M7)/5</f>
        <v>100.4</v>
      </c>
      <c r="O7">
        <f aca="true" t="shared" si="2" ref="O7:O27">_xlfn.STDEV.S(I7:M7)</f>
        <v>122.88734678558244</v>
      </c>
      <c r="P7">
        <f aca="true" t="shared" si="3" ref="P7:P27">O7/N7</f>
        <v>1.2239775576253231</v>
      </c>
      <c r="R7">
        <v>60</v>
      </c>
      <c r="S7">
        <f>N129</f>
        <v>303</v>
      </c>
      <c r="T7">
        <f>N130-N129</f>
        <v>6185.2</v>
      </c>
      <c r="U7">
        <f>N131-N130</f>
        <v>8235.8</v>
      </c>
    </row>
    <row r="8" spans="1:21" ht="15">
      <c r="A8" t="s">
        <v>1099</v>
      </c>
      <c r="B8" t="s">
        <v>1120</v>
      </c>
      <c r="C8" t="s">
        <v>1141</v>
      </c>
      <c r="D8" t="s">
        <v>657</v>
      </c>
      <c r="E8" t="s">
        <v>90</v>
      </c>
      <c r="I8">
        <f>VALUE(MID(A8,FIND(" ",A8)+1,LEN(A8)-FIND(" ",A8)))</f>
        <v>79</v>
      </c>
      <c r="J8">
        <f t="shared" si="0"/>
        <v>328</v>
      </c>
      <c r="K8">
        <f t="shared" si="0"/>
        <v>93</v>
      </c>
      <c r="L8">
        <f t="shared" si="0"/>
        <v>16</v>
      </c>
      <c r="M8">
        <f t="shared" si="0"/>
        <v>32</v>
      </c>
      <c r="N8" s="1">
        <f t="shared" si="1"/>
        <v>109.6</v>
      </c>
      <c r="O8">
        <f t="shared" si="2"/>
        <v>126.18755881623196</v>
      </c>
      <c r="P8">
        <f t="shared" si="3"/>
        <v>1.1513463395641603</v>
      </c>
      <c r="R8">
        <v>70</v>
      </c>
      <c r="S8">
        <f>N155</f>
        <v>240.8</v>
      </c>
      <c r="T8">
        <f>N156-N155</f>
        <v>6115</v>
      </c>
      <c r="U8">
        <f>N157-N156</f>
        <v>8294.8</v>
      </c>
    </row>
    <row r="9" spans="1:21" ht="15">
      <c r="A9" t="s">
        <v>153</v>
      </c>
      <c r="B9" t="s">
        <v>1121</v>
      </c>
      <c r="C9" t="s">
        <v>1142</v>
      </c>
      <c r="D9" t="s">
        <v>180</v>
      </c>
      <c r="E9" t="s">
        <v>47</v>
      </c>
      <c r="I9">
        <f>VALUE(MID(A9,FIND(" ",A9)+1,LEN(A9)-FIND(" ",A9)))</f>
        <v>94</v>
      </c>
      <c r="J9">
        <f t="shared" si="0"/>
        <v>328</v>
      </c>
      <c r="K9">
        <f t="shared" si="0"/>
        <v>93</v>
      </c>
      <c r="L9">
        <f t="shared" si="0"/>
        <v>32</v>
      </c>
      <c r="M9">
        <f t="shared" si="0"/>
        <v>47</v>
      </c>
      <c r="N9" s="1">
        <f t="shared" si="1"/>
        <v>118.8</v>
      </c>
      <c r="O9">
        <f t="shared" si="2"/>
        <v>120.14033460915614</v>
      </c>
      <c r="P9">
        <f t="shared" si="3"/>
        <v>1.0112822778548498</v>
      </c>
      <c r="R9">
        <v>80</v>
      </c>
      <c r="S9">
        <f>N181</f>
        <v>350.4</v>
      </c>
      <c r="T9">
        <f>N182-N181</f>
        <v>6196.200000000001</v>
      </c>
      <c r="U9">
        <f>N183-N182</f>
        <v>8299.8</v>
      </c>
    </row>
    <row r="10" spans="1:21" ht="15">
      <c r="A10" t="s">
        <v>1100</v>
      </c>
      <c r="B10" t="s">
        <v>1122</v>
      </c>
      <c r="C10" t="s">
        <v>1143</v>
      </c>
      <c r="D10" t="s">
        <v>206</v>
      </c>
      <c r="E10" t="s">
        <v>206</v>
      </c>
      <c r="I10">
        <f>VALUE(MID(A10,FIND(" ",A10)+1,LEN(A10)-FIND(" ",A10)))</f>
        <v>110</v>
      </c>
      <c r="J10">
        <f t="shared" si="0"/>
        <v>344</v>
      </c>
      <c r="K10">
        <f t="shared" si="0"/>
        <v>109</v>
      </c>
      <c r="L10">
        <f t="shared" si="0"/>
        <v>47</v>
      </c>
      <c r="M10">
        <f t="shared" si="0"/>
        <v>47</v>
      </c>
      <c r="N10" s="1">
        <f t="shared" si="1"/>
        <v>131.4</v>
      </c>
      <c r="O10">
        <f t="shared" si="2"/>
        <v>122.88734678558244</v>
      </c>
      <c r="P10">
        <f t="shared" si="3"/>
        <v>0.9352157289618146</v>
      </c>
      <c r="R10">
        <v>90</v>
      </c>
      <c r="S10">
        <f>N207</f>
        <v>271.8</v>
      </c>
      <c r="T10">
        <f>N208-N207</f>
        <v>6125.4</v>
      </c>
      <c r="U10">
        <f>N209-N208</f>
        <v>8368.8</v>
      </c>
    </row>
    <row r="11" spans="1:21" ht="15">
      <c r="A11" t="s">
        <v>1101</v>
      </c>
      <c r="B11" t="s">
        <v>1123</v>
      </c>
      <c r="C11" t="s">
        <v>1144</v>
      </c>
      <c r="D11" t="s">
        <v>508</v>
      </c>
      <c r="E11" t="s">
        <v>80</v>
      </c>
      <c r="I11">
        <f>VALUE(MID(A11,FIND(" ",A11)+1,LEN(A11)-FIND(" ",A11)))</f>
        <v>516</v>
      </c>
      <c r="J11">
        <f t="shared" si="0"/>
        <v>359</v>
      </c>
      <c r="K11">
        <f t="shared" si="0"/>
        <v>125</v>
      </c>
      <c r="L11">
        <f t="shared" si="0"/>
        <v>47</v>
      </c>
      <c r="M11">
        <f t="shared" si="0"/>
        <v>63</v>
      </c>
      <c r="N11" s="1">
        <f t="shared" si="1"/>
        <v>222</v>
      </c>
      <c r="O11">
        <f t="shared" si="2"/>
        <v>206.47033685253678</v>
      </c>
      <c r="P11">
        <f t="shared" si="3"/>
        <v>0.9300465623988143</v>
      </c>
      <c r="R11">
        <v>100</v>
      </c>
      <c r="S11">
        <f>N233</f>
        <v>294</v>
      </c>
      <c r="T11">
        <f>N234-N233</f>
        <v>6174.6</v>
      </c>
      <c r="U11">
        <f>N235-N234</f>
        <v>8447.199999999999</v>
      </c>
    </row>
    <row r="12" spans="1:16" ht="15">
      <c r="A12" t="s">
        <v>1102</v>
      </c>
      <c r="B12" t="s">
        <v>1124</v>
      </c>
      <c r="C12" t="s">
        <v>1145</v>
      </c>
      <c r="D12" t="s">
        <v>207</v>
      </c>
      <c r="E12" t="s">
        <v>242</v>
      </c>
      <c r="I12">
        <f>VALUE(MID(A12,FIND(" ",A12)+1,LEN(A12)-FIND(" ",A12)))</f>
        <v>532</v>
      </c>
      <c r="J12">
        <f t="shared" si="0"/>
        <v>359</v>
      </c>
      <c r="K12">
        <f t="shared" si="0"/>
        <v>125</v>
      </c>
      <c r="L12">
        <f t="shared" si="0"/>
        <v>63</v>
      </c>
      <c r="M12">
        <f t="shared" si="0"/>
        <v>78</v>
      </c>
      <c r="N12" s="1">
        <f t="shared" si="1"/>
        <v>231.4</v>
      </c>
      <c r="O12">
        <f t="shared" si="2"/>
        <v>206.06625148238126</v>
      </c>
      <c r="P12">
        <f t="shared" si="3"/>
        <v>0.8905196693274903</v>
      </c>
    </row>
    <row r="13" spans="1:16" ht="15">
      <c r="A13" t="s">
        <v>1103</v>
      </c>
      <c r="B13" t="s">
        <v>1125</v>
      </c>
      <c r="C13" t="s">
        <v>1146</v>
      </c>
      <c r="D13" t="s">
        <v>139</v>
      </c>
      <c r="E13" t="s">
        <v>139</v>
      </c>
      <c r="I13">
        <f>VALUE(MID(A13,FIND(" ",A13)+1,LEN(A13)-FIND(" ",A13)))</f>
        <v>547</v>
      </c>
      <c r="J13">
        <f t="shared" si="0"/>
        <v>375</v>
      </c>
      <c r="K13">
        <f t="shared" si="0"/>
        <v>140</v>
      </c>
      <c r="L13">
        <f t="shared" si="0"/>
        <v>78</v>
      </c>
      <c r="M13">
        <f t="shared" si="0"/>
        <v>78</v>
      </c>
      <c r="N13" s="1">
        <f t="shared" si="1"/>
        <v>243.6</v>
      </c>
      <c r="O13">
        <f t="shared" si="2"/>
        <v>209.10356285821626</v>
      </c>
      <c r="P13">
        <f t="shared" si="3"/>
        <v>0.8583890100911998</v>
      </c>
    </row>
    <row r="14" spans="1:16" ht="15">
      <c r="A14" t="s">
        <v>1104</v>
      </c>
      <c r="B14" t="s">
        <v>1126</v>
      </c>
      <c r="C14" t="s">
        <v>425</v>
      </c>
      <c r="D14" t="s">
        <v>222</v>
      </c>
      <c r="E14" t="s">
        <v>98</v>
      </c>
      <c r="I14">
        <f>VALUE(MID(A14,FIND(" ",A14)+1,LEN(A14)-FIND(" ",A14)))</f>
        <v>547</v>
      </c>
      <c r="J14">
        <f t="shared" si="0"/>
        <v>391</v>
      </c>
      <c r="K14">
        <f t="shared" si="0"/>
        <v>156</v>
      </c>
      <c r="L14">
        <f t="shared" si="0"/>
        <v>78</v>
      </c>
      <c r="M14">
        <f t="shared" si="0"/>
        <v>94</v>
      </c>
      <c r="N14" s="1">
        <f t="shared" si="1"/>
        <v>253.2</v>
      </c>
      <c r="O14">
        <f t="shared" si="2"/>
        <v>206.63663760330596</v>
      </c>
      <c r="P14">
        <f t="shared" si="3"/>
        <v>0.8161004644680331</v>
      </c>
    </row>
    <row r="15" spans="1:16" ht="15">
      <c r="A15" t="s">
        <v>1105</v>
      </c>
      <c r="B15" t="s">
        <v>1127</v>
      </c>
      <c r="C15" t="s">
        <v>1147</v>
      </c>
      <c r="D15" t="s">
        <v>208</v>
      </c>
      <c r="E15" t="s">
        <v>194</v>
      </c>
      <c r="I15">
        <f>VALUE(MID(A15,FIND(" ",A15)+1,LEN(A15)-FIND(" ",A15)))</f>
        <v>563</v>
      </c>
      <c r="J15">
        <f t="shared" si="0"/>
        <v>391</v>
      </c>
      <c r="K15">
        <f t="shared" si="0"/>
        <v>156</v>
      </c>
      <c r="L15">
        <f t="shared" si="0"/>
        <v>94</v>
      </c>
      <c r="M15">
        <f t="shared" si="0"/>
        <v>110</v>
      </c>
      <c r="N15" s="1">
        <f t="shared" si="1"/>
        <v>262.8</v>
      </c>
      <c r="O15">
        <f t="shared" si="2"/>
        <v>206.03567652229552</v>
      </c>
      <c r="P15">
        <f t="shared" si="3"/>
        <v>0.7840018132507439</v>
      </c>
    </row>
    <row r="16" spans="1:16" ht="15">
      <c r="A16" t="s">
        <v>1106</v>
      </c>
      <c r="B16" t="s">
        <v>1128</v>
      </c>
      <c r="C16" t="s">
        <v>1148</v>
      </c>
      <c r="D16" t="s">
        <v>209</v>
      </c>
      <c r="E16" t="s">
        <v>209</v>
      </c>
      <c r="I16">
        <f>VALUE(MID(A16,FIND(" ",A16)+1,LEN(A16)-FIND(" ",A16)))</f>
        <v>579</v>
      </c>
      <c r="J16">
        <f t="shared" si="0"/>
        <v>406</v>
      </c>
      <c r="K16">
        <f t="shared" si="0"/>
        <v>172</v>
      </c>
      <c r="L16">
        <f t="shared" si="0"/>
        <v>110</v>
      </c>
      <c r="M16">
        <f t="shared" si="0"/>
        <v>110</v>
      </c>
      <c r="N16" s="1">
        <f t="shared" si="1"/>
        <v>275.4</v>
      </c>
      <c r="O16">
        <f t="shared" si="2"/>
        <v>208.94688320240627</v>
      </c>
      <c r="P16">
        <f t="shared" si="3"/>
        <v>0.7587032796020562</v>
      </c>
    </row>
    <row r="17" spans="1:16" ht="15">
      <c r="A17" t="s">
        <v>1107</v>
      </c>
      <c r="B17" t="s">
        <v>1129</v>
      </c>
      <c r="C17" t="s">
        <v>1149</v>
      </c>
      <c r="D17" t="s">
        <v>184</v>
      </c>
      <c r="E17" t="s">
        <v>103</v>
      </c>
      <c r="I17">
        <f>VALUE(MID(A17,FIND(" ",A17)+1,LEN(A17)-FIND(" ",A17)))</f>
        <v>579</v>
      </c>
      <c r="J17">
        <f t="shared" si="0"/>
        <v>422</v>
      </c>
      <c r="K17">
        <f t="shared" si="0"/>
        <v>187</v>
      </c>
      <c r="L17">
        <f t="shared" si="0"/>
        <v>110</v>
      </c>
      <c r="M17">
        <f t="shared" si="0"/>
        <v>125</v>
      </c>
      <c r="N17" s="1">
        <f t="shared" si="1"/>
        <v>284.6</v>
      </c>
      <c r="O17">
        <f t="shared" si="2"/>
        <v>206.78080181680312</v>
      </c>
      <c r="P17">
        <f t="shared" si="3"/>
        <v>0.7265664153787882</v>
      </c>
    </row>
    <row r="18" spans="1:16" ht="15">
      <c r="A18" t="s">
        <v>1108</v>
      </c>
      <c r="B18" t="s">
        <v>1130</v>
      </c>
      <c r="C18" t="s">
        <v>1150</v>
      </c>
      <c r="D18" t="s">
        <v>210</v>
      </c>
      <c r="E18" t="s">
        <v>196</v>
      </c>
      <c r="I18">
        <f>VALUE(MID(A18,FIND(" ",A18)+1,LEN(A18)-FIND(" ",A18)))</f>
        <v>594</v>
      </c>
      <c r="J18">
        <f t="shared" si="0"/>
        <v>422</v>
      </c>
      <c r="K18">
        <f t="shared" si="0"/>
        <v>203</v>
      </c>
      <c r="L18">
        <f t="shared" si="0"/>
        <v>125</v>
      </c>
      <c r="M18">
        <f t="shared" si="0"/>
        <v>141</v>
      </c>
      <c r="N18" s="1">
        <f t="shared" si="1"/>
        <v>297</v>
      </c>
      <c r="O18">
        <f t="shared" si="2"/>
        <v>204.07719127820238</v>
      </c>
      <c r="P18">
        <f t="shared" si="3"/>
        <v>0.6871285901622975</v>
      </c>
    </row>
    <row r="19" spans="1:16" ht="15">
      <c r="A19" t="s">
        <v>1109</v>
      </c>
      <c r="B19" t="s">
        <v>1131</v>
      </c>
      <c r="C19" t="s">
        <v>344</v>
      </c>
      <c r="D19" t="s">
        <v>197</v>
      </c>
      <c r="E19" t="s">
        <v>197</v>
      </c>
      <c r="I19">
        <f>VALUE(MID(A19,FIND(" ",A19)+1,LEN(A19)-FIND(" ",A19)))</f>
        <v>610</v>
      </c>
      <c r="J19">
        <f t="shared" si="0"/>
        <v>438</v>
      </c>
      <c r="K19">
        <f t="shared" si="0"/>
        <v>203</v>
      </c>
      <c r="L19">
        <f t="shared" si="0"/>
        <v>141</v>
      </c>
      <c r="M19">
        <f t="shared" si="0"/>
        <v>141</v>
      </c>
      <c r="N19" s="1">
        <f t="shared" si="1"/>
        <v>306.6</v>
      </c>
      <c r="O19">
        <f t="shared" si="2"/>
        <v>209.10356285821626</v>
      </c>
      <c r="P19">
        <f t="shared" si="3"/>
        <v>0.6820077066478025</v>
      </c>
    </row>
    <row r="20" spans="1:16" ht="15">
      <c r="A20" t="s">
        <v>1110</v>
      </c>
      <c r="B20" t="s">
        <v>1132</v>
      </c>
      <c r="C20" t="s">
        <v>1151</v>
      </c>
      <c r="D20" t="s">
        <v>211</v>
      </c>
      <c r="E20" t="s">
        <v>234</v>
      </c>
      <c r="I20">
        <f>VALUE(MID(A20,FIND(" ",A20)+1,LEN(A20)-FIND(" ",A20)))</f>
        <v>610</v>
      </c>
      <c r="J20">
        <f t="shared" si="0"/>
        <v>453</v>
      </c>
      <c r="K20">
        <f t="shared" si="0"/>
        <v>218</v>
      </c>
      <c r="L20">
        <f t="shared" si="0"/>
        <v>141</v>
      </c>
      <c r="M20">
        <f t="shared" si="0"/>
        <v>157</v>
      </c>
      <c r="N20" s="1">
        <f t="shared" si="1"/>
        <v>315.8</v>
      </c>
      <c r="O20">
        <f t="shared" si="2"/>
        <v>206.5882378065121</v>
      </c>
      <c r="P20">
        <f t="shared" si="3"/>
        <v>0.6541742805779357</v>
      </c>
    </row>
    <row r="21" spans="1:16" ht="15">
      <c r="A21" t="s">
        <v>1111</v>
      </c>
      <c r="B21" t="s">
        <v>1133</v>
      </c>
      <c r="C21" t="s">
        <v>227</v>
      </c>
      <c r="D21" t="s">
        <v>185</v>
      </c>
      <c r="E21" t="s">
        <v>235</v>
      </c>
      <c r="I21">
        <f>VALUE(MID(A21,FIND(" ",A21)+1,LEN(A21)-FIND(" ",A21)))</f>
        <v>625</v>
      </c>
      <c r="J21">
        <f t="shared" si="0"/>
        <v>453</v>
      </c>
      <c r="K21">
        <f t="shared" si="0"/>
        <v>218</v>
      </c>
      <c r="L21">
        <f t="shared" si="0"/>
        <v>157</v>
      </c>
      <c r="M21">
        <f t="shared" si="0"/>
        <v>172</v>
      </c>
      <c r="N21" s="1">
        <f t="shared" si="1"/>
        <v>325</v>
      </c>
      <c r="O21">
        <f t="shared" si="2"/>
        <v>205.83124155482327</v>
      </c>
      <c r="P21">
        <f t="shared" si="3"/>
        <v>0.6333268970917639</v>
      </c>
    </row>
    <row r="22" spans="1:16" ht="15">
      <c r="A22" t="s">
        <v>1112</v>
      </c>
      <c r="B22" t="s">
        <v>1134</v>
      </c>
      <c r="C22" t="s">
        <v>228</v>
      </c>
      <c r="D22" t="s">
        <v>1155</v>
      </c>
      <c r="E22" t="s">
        <v>236</v>
      </c>
      <c r="I22">
        <f>VALUE(MID(A22,FIND(" ",A22)+1,LEN(A22)-FIND(" ",A22)))</f>
        <v>641</v>
      </c>
      <c r="J22">
        <f>VALUE(MID(B22,FIND(" ",B22)+1,LEN(B22)-FIND(" ",B22)))</f>
        <v>469</v>
      </c>
      <c r="K22">
        <f>VALUE(MID(C22,FIND(" ",C22)+1,LEN(C22)-FIND(" ",C22)))</f>
        <v>234</v>
      </c>
      <c r="L22">
        <f>VALUE(MID(D22,FIND(" ",D22)+1,LEN(D22)-FIND(" ",D22)))</f>
        <v>157</v>
      </c>
      <c r="M22">
        <f>VALUE(MID(E22,FIND(" ",E22)+1,LEN(E22)-FIND(" ",E22)))</f>
        <v>172</v>
      </c>
      <c r="N22" s="1">
        <f t="shared" si="1"/>
        <v>334.6</v>
      </c>
      <c r="O22">
        <f t="shared" si="2"/>
        <v>212.15866703955317</v>
      </c>
      <c r="P22">
        <f t="shared" si="3"/>
        <v>0.634066548235365</v>
      </c>
    </row>
    <row r="23" spans="1:16" ht="15">
      <c r="A23" t="s">
        <v>1113</v>
      </c>
      <c r="B23" t="s">
        <v>1135</v>
      </c>
      <c r="C23" t="s">
        <v>229</v>
      </c>
      <c r="D23" t="s">
        <v>243</v>
      </c>
      <c r="E23" t="s">
        <v>237</v>
      </c>
      <c r="I23">
        <f>VALUE(MID(A23,FIND(" ",A23)+1,LEN(A23)-FIND(" ",A23)))</f>
        <v>657</v>
      </c>
      <c r="J23">
        <f>VALUE(MID(B23,FIND(" ",B23)+1,LEN(B23)-FIND(" ",B23)))</f>
        <v>484</v>
      </c>
      <c r="K23">
        <f>VALUE(MID(C23,FIND(" ",C23)+1,LEN(C23)-FIND(" ",C23)))</f>
        <v>250</v>
      </c>
      <c r="L23">
        <f>VALUE(MID(D23,FIND(" ",D23)+1,LEN(D23)-FIND(" ",D23)))</f>
        <v>172</v>
      </c>
      <c r="M23">
        <f>VALUE(MID(E23,FIND(" ",E23)+1,LEN(E23)-FIND(" ",E23)))</f>
        <v>188</v>
      </c>
      <c r="N23" s="1">
        <f t="shared" si="1"/>
        <v>350.2</v>
      </c>
      <c r="O23">
        <f t="shared" si="2"/>
        <v>212.21027307837858</v>
      </c>
      <c r="P23">
        <f t="shared" si="3"/>
        <v>0.6059687980536225</v>
      </c>
    </row>
    <row r="24" spans="1:16" ht="15">
      <c r="A24" t="s">
        <v>1114</v>
      </c>
      <c r="B24" t="s">
        <v>1136</v>
      </c>
      <c r="C24" t="s">
        <v>1152</v>
      </c>
      <c r="D24" t="s">
        <v>1156</v>
      </c>
      <c r="E24" t="s">
        <v>238</v>
      </c>
      <c r="I24">
        <f>VALUE(MID(A24,FIND(" ",A24)+1,LEN(A24)-FIND(" ",A24)))</f>
        <v>657</v>
      </c>
      <c r="J24">
        <f>VALUE(MID(B24,FIND(" ",B24)+1,LEN(B24)-FIND(" ",B24)))</f>
        <v>484</v>
      </c>
      <c r="K24">
        <f>VALUE(MID(C24,FIND(" ",C24)+1,LEN(C24)-FIND(" ",C24)))</f>
        <v>250</v>
      </c>
      <c r="L24">
        <f>VALUE(MID(D24,FIND(" ",D24)+1,LEN(D24)-FIND(" ",D24)))</f>
        <v>188</v>
      </c>
      <c r="M24">
        <f>VALUE(MID(E24,FIND(" ",E24)+1,LEN(E24)-FIND(" ",E24)))</f>
        <v>203</v>
      </c>
      <c r="N24" s="1">
        <f t="shared" si="1"/>
        <v>356.4</v>
      </c>
      <c r="O24">
        <f t="shared" si="2"/>
        <v>206.06625148238123</v>
      </c>
      <c r="P24">
        <f t="shared" si="3"/>
        <v>0.5781881354724502</v>
      </c>
    </row>
    <row r="25" spans="1:16" ht="15">
      <c r="A25" t="s">
        <v>1115</v>
      </c>
      <c r="B25" t="s">
        <v>1137</v>
      </c>
      <c r="C25" t="s">
        <v>231</v>
      </c>
      <c r="D25" t="s">
        <v>245</v>
      </c>
      <c r="E25" t="s">
        <v>1159</v>
      </c>
      <c r="I25">
        <f>VALUE(MID(A25,FIND(" ",A25)+1,LEN(A25)-FIND(" ",A25)))</f>
        <v>672</v>
      </c>
      <c r="J25">
        <f>VALUE(MID(B25,FIND(" ",B25)+1,LEN(B25)-FIND(" ",B25)))</f>
        <v>500</v>
      </c>
      <c r="K25">
        <f>VALUE(MID(C25,FIND(" ",C25)+1,LEN(C25)-FIND(" ",C25)))</f>
        <v>265</v>
      </c>
      <c r="L25">
        <f>VALUE(MID(D25,FIND(" ",D25)+1,LEN(D25)-FIND(" ",D25)))</f>
        <v>203</v>
      </c>
      <c r="M25">
        <f>VALUE(MID(E25,FIND(" ",E25)+1,LEN(E25)-FIND(" ",E25)))</f>
        <v>282</v>
      </c>
      <c r="N25" s="1">
        <f t="shared" si="1"/>
        <v>384.4</v>
      </c>
      <c r="O25">
        <f t="shared" si="2"/>
        <v>196.03902672682293</v>
      </c>
      <c r="P25">
        <f t="shared" si="3"/>
        <v>0.5099870622445966</v>
      </c>
    </row>
    <row r="26" spans="1:16" ht="15">
      <c r="A26" t="s">
        <v>1116</v>
      </c>
      <c r="B26" t="s">
        <v>1138</v>
      </c>
      <c r="C26" t="s">
        <v>1153</v>
      </c>
      <c r="D26" t="s">
        <v>1157</v>
      </c>
      <c r="E26" t="s">
        <v>204</v>
      </c>
      <c r="I26">
        <f>VALUE(MID(A26,FIND(" ",A26)+1,LEN(A26)-FIND(" ",A26)))</f>
        <v>6753</v>
      </c>
      <c r="J26">
        <f>VALUE(MID(B26,FIND(" ",B26)+1,LEN(B26)-FIND(" ",B26)))</f>
        <v>6687</v>
      </c>
      <c r="K26">
        <f>VALUE(MID(C26,FIND(" ",C26)+1,LEN(C26)-FIND(" ",C26)))</f>
        <v>6437</v>
      </c>
      <c r="L26">
        <f>VALUE(MID(D26,FIND(" ",D26)+1,LEN(D26)-FIND(" ",D26)))</f>
        <v>6297</v>
      </c>
      <c r="M26">
        <f>VALUE(MID(E26,FIND(" ",E26)+1,LEN(E26)-FIND(" ",E26)))</f>
        <v>6516</v>
      </c>
      <c r="N26" s="1">
        <f t="shared" si="1"/>
        <v>6538</v>
      </c>
      <c r="O26">
        <f t="shared" si="2"/>
        <v>185.1971922033377</v>
      </c>
      <c r="P26">
        <f t="shared" si="3"/>
        <v>0.02832627595646034</v>
      </c>
    </row>
    <row r="27" spans="1:16" ht="15">
      <c r="A27" t="s">
        <v>1117</v>
      </c>
      <c r="B27" t="s">
        <v>1139</v>
      </c>
      <c r="C27" t="s">
        <v>1154</v>
      </c>
      <c r="D27" t="s">
        <v>1158</v>
      </c>
      <c r="E27" t="s">
        <v>241</v>
      </c>
      <c r="I27">
        <f>VALUE(MID(A27,FIND(" ",A27)+1,LEN(A27)-FIND(" ",A27)))</f>
        <v>15034</v>
      </c>
      <c r="J27">
        <f>VALUE(MID(B27,FIND(" ",B27)+1,LEN(B27)-FIND(" ",B27)))</f>
        <v>14796</v>
      </c>
      <c r="K27">
        <f>VALUE(MID(C27,FIND(" ",C27)+1,LEN(C27)-FIND(" ",C27)))</f>
        <v>14579</v>
      </c>
      <c r="L27">
        <f>VALUE(MID(D27,FIND(" ",D27)+1,LEN(D27)-FIND(" ",D27)))</f>
        <v>14390</v>
      </c>
      <c r="M27">
        <f>VALUE(MID(E27,FIND(" ",E27)+1,LEN(E27)-FIND(" ",E27)))</f>
        <v>14625</v>
      </c>
      <c r="N27" s="1">
        <f t="shared" si="1"/>
        <v>14684.8</v>
      </c>
      <c r="O27">
        <f t="shared" si="2"/>
        <v>242.8903044586177</v>
      </c>
      <c r="P27">
        <f t="shared" si="3"/>
        <v>0.016540252809613867</v>
      </c>
    </row>
    <row r="29" ht="15">
      <c r="A29">
        <v>30</v>
      </c>
    </row>
    <row r="30" spans="1:5" ht="15">
      <c r="A30" t="s">
        <v>1160</v>
      </c>
      <c r="B30" t="s">
        <v>1160</v>
      </c>
      <c r="C30" t="s">
        <v>1160</v>
      </c>
      <c r="D30" t="s">
        <v>1160</v>
      </c>
      <c r="E30" t="s">
        <v>1160</v>
      </c>
    </row>
    <row r="31" spans="1:16" ht="15">
      <c r="A31" t="s">
        <v>23</v>
      </c>
      <c r="B31" t="s">
        <v>23</v>
      </c>
      <c r="C31" t="s">
        <v>23</v>
      </c>
      <c r="D31" t="s">
        <v>23</v>
      </c>
      <c r="E31" t="s">
        <v>23</v>
      </c>
      <c r="N31" s="1" t="s">
        <v>1376</v>
      </c>
      <c r="O31" t="s">
        <v>1377</v>
      </c>
      <c r="P31" t="s">
        <v>1378</v>
      </c>
    </row>
    <row r="32" spans="1:16" ht="15">
      <c r="A32" t="s">
        <v>190</v>
      </c>
      <c r="B32" t="s">
        <v>737</v>
      </c>
      <c r="C32" t="s">
        <v>737</v>
      </c>
      <c r="D32" t="s">
        <v>190</v>
      </c>
      <c r="E32" t="s">
        <v>190</v>
      </c>
      <c r="I32">
        <f>VALUE(MID(A32,FIND(" ",A32)+1,LEN(A32)-FIND(" ",A32)))</f>
        <v>16</v>
      </c>
      <c r="J32">
        <f aca="true" t="shared" si="4" ref="J32:M53">VALUE(MID(B32,FIND(" ",B32)+1,LEN(B32)-FIND(" ",B32)))</f>
        <v>15</v>
      </c>
      <c r="K32">
        <f t="shared" si="4"/>
        <v>15</v>
      </c>
      <c r="L32">
        <f t="shared" si="4"/>
        <v>16</v>
      </c>
      <c r="M32">
        <f t="shared" si="4"/>
        <v>16</v>
      </c>
      <c r="N32" s="1">
        <f>SUM(I32:M32)/5</f>
        <v>15.6</v>
      </c>
      <c r="O32">
        <f>_xlfn.STDEV.S(I32:M32)</f>
        <v>0.5477225575051662</v>
      </c>
      <c r="P32">
        <f>O32/N32</f>
        <v>0.03511042035289527</v>
      </c>
    </row>
    <row r="33" spans="1:16" ht="15">
      <c r="A33" t="s">
        <v>497</v>
      </c>
      <c r="B33" t="s">
        <v>497</v>
      </c>
      <c r="C33" t="s">
        <v>497</v>
      </c>
      <c r="D33" t="s">
        <v>77</v>
      </c>
      <c r="E33" t="s">
        <v>57</v>
      </c>
      <c r="I33">
        <f aca="true" t="shared" si="5" ref="I33:I53">VALUE(MID(A33,FIND(" ",A33)+1,LEN(A33)-FIND(" ",A33)))</f>
        <v>31</v>
      </c>
      <c r="J33">
        <f t="shared" si="4"/>
        <v>31</v>
      </c>
      <c r="K33">
        <f t="shared" si="4"/>
        <v>31</v>
      </c>
      <c r="L33">
        <f t="shared" si="4"/>
        <v>32</v>
      </c>
      <c r="M33">
        <f t="shared" si="4"/>
        <v>16</v>
      </c>
      <c r="N33" s="1">
        <f aca="true" t="shared" si="6" ref="N33:N53">SUM(I33:M33)/5</f>
        <v>28.2</v>
      </c>
      <c r="O33">
        <f aca="true" t="shared" si="7" ref="O33:O53">_xlfn.STDEV.S(I33:M33)</f>
        <v>6.833739825307958</v>
      </c>
      <c r="P33">
        <f aca="true" t="shared" si="8" ref="P33:P53">O33/N33</f>
        <v>0.24233119947900564</v>
      </c>
    </row>
    <row r="34" spans="1:16" ht="15">
      <c r="A34" t="s">
        <v>107</v>
      </c>
      <c r="B34" t="s">
        <v>107</v>
      </c>
      <c r="C34" t="s">
        <v>107</v>
      </c>
      <c r="D34" t="s">
        <v>90</v>
      </c>
      <c r="E34" t="s">
        <v>107</v>
      </c>
      <c r="I34">
        <f t="shared" si="5"/>
        <v>31</v>
      </c>
      <c r="J34">
        <f t="shared" si="4"/>
        <v>31</v>
      </c>
      <c r="K34">
        <f t="shared" si="4"/>
        <v>31</v>
      </c>
      <c r="L34">
        <f t="shared" si="4"/>
        <v>32</v>
      </c>
      <c r="M34">
        <f t="shared" si="4"/>
        <v>31</v>
      </c>
      <c r="N34" s="1">
        <f t="shared" si="6"/>
        <v>31.2</v>
      </c>
      <c r="O34">
        <f t="shared" si="7"/>
        <v>0.4472135954999579</v>
      </c>
      <c r="P34">
        <f t="shared" si="8"/>
        <v>0.014333769086537114</v>
      </c>
    </row>
    <row r="35" spans="1:16" ht="15">
      <c r="A35" t="s">
        <v>9</v>
      </c>
      <c r="B35" t="s">
        <v>47</v>
      </c>
      <c r="C35" t="s">
        <v>47</v>
      </c>
      <c r="D35" t="s">
        <v>47</v>
      </c>
      <c r="E35" t="s">
        <v>47</v>
      </c>
      <c r="I35">
        <f t="shared" si="5"/>
        <v>109</v>
      </c>
      <c r="J35">
        <f t="shared" si="4"/>
        <v>47</v>
      </c>
      <c r="K35">
        <f t="shared" si="4"/>
        <v>47</v>
      </c>
      <c r="L35">
        <f t="shared" si="4"/>
        <v>47</v>
      </c>
      <c r="M35">
        <f t="shared" si="4"/>
        <v>47</v>
      </c>
      <c r="N35" s="1">
        <f t="shared" si="6"/>
        <v>59.4</v>
      </c>
      <c r="O35">
        <f t="shared" si="7"/>
        <v>27.727242920997394</v>
      </c>
      <c r="P35">
        <f t="shared" si="8"/>
        <v>0.4667886013635925</v>
      </c>
    </row>
    <row r="36" spans="1:16" ht="15">
      <c r="A36" t="s">
        <v>1161</v>
      </c>
      <c r="B36" t="s">
        <v>1174</v>
      </c>
      <c r="C36" t="s">
        <v>1174</v>
      </c>
      <c r="D36" t="s">
        <v>192</v>
      </c>
      <c r="E36" t="s">
        <v>206</v>
      </c>
      <c r="I36">
        <f t="shared" si="5"/>
        <v>125</v>
      </c>
      <c r="J36">
        <f t="shared" si="4"/>
        <v>62</v>
      </c>
      <c r="K36">
        <f t="shared" si="4"/>
        <v>62</v>
      </c>
      <c r="L36">
        <f t="shared" si="4"/>
        <v>63</v>
      </c>
      <c r="M36">
        <f t="shared" si="4"/>
        <v>47</v>
      </c>
      <c r="N36" s="1">
        <f t="shared" si="6"/>
        <v>71.8</v>
      </c>
      <c r="O36">
        <f t="shared" si="7"/>
        <v>30.474579570520735</v>
      </c>
      <c r="P36">
        <f t="shared" si="8"/>
        <v>0.4244370413721551</v>
      </c>
    </row>
    <row r="37" spans="1:16" ht="15">
      <c r="A37" t="s">
        <v>14</v>
      </c>
      <c r="B37" t="s">
        <v>38</v>
      </c>
      <c r="C37" t="s">
        <v>38</v>
      </c>
      <c r="D37" t="s">
        <v>1183</v>
      </c>
      <c r="E37" t="s">
        <v>80</v>
      </c>
      <c r="I37">
        <f t="shared" si="5"/>
        <v>141</v>
      </c>
      <c r="J37">
        <f t="shared" si="4"/>
        <v>62</v>
      </c>
      <c r="K37">
        <f t="shared" si="4"/>
        <v>62</v>
      </c>
      <c r="L37">
        <f t="shared" si="4"/>
        <v>79</v>
      </c>
      <c r="M37">
        <f t="shared" si="4"/>
        <v>63</v>
      </c>
      <c r="N37" s="1">
        <f t="shared" si="6"/>
        <v>81.4</v>
      </c>
      <c r="O37">
        <f t="shared" si="7"/>
        <v>34.09252117400529</v>
      </c>
      <c r="P37">
        <f t="shared" si="8"/>
        <v>0.4188270414496964</v>
      </c>
    </row>
    <row r="38" spans="1:16" ht="15">
      <c r="A38" t="s">
        <v>1162</v>
      </c>
      <c r="B38" t="s">
        <v>242</v>
      </c>
      <c r="C38" t="s">
        <v>242</v>
      </c>
      <c r="D38" t="s">
        <v>193</v>
      </c>
      <c r="E38" t="s">
        <v>242</v>
      </c>
      <c r="I38">
        <f t="shared" si="5"/>
        <v>141</v>
      </c>
      <c r="J38">
        <f t="shared" si="4"/>
        <v>78</v>
      </c>
      <c r="K38">
        <f t="shared" si="4"/>
        <v>78</v>
      </c>
      <c r="L38">
        <f t="shared" si="4"/>
        <v>79</v>
      </c>
      <c r="M38">
        <f t="shared" si="4"/>
        <v>78</v>
      </c>
      <c r="N38" s="1">
        <f t="shared" si="6"/>
        <v>90.8</v>
      </c>
      <c r="O38">
        <f t="shared" si="7"/>
        <v>28.065993657805894</v>
      </c>
      <c r="P38">
        <f t="shared" si="8"/>
        <v>0.3090968464516068</v>
      </c>
    </row>
    <row r="39" spans="1:16" ht="15">
      <c r="A39" t="s">
        <v>19</v>
      </c>
      <c r="B39" t="s">
        <v>43</v>
      </c>
      <c r="C39" t="s">
        <v>51</v>
      </c>
      <c r="D39" t="s">
        <v>51</v>
      </c>
      <c r="E39" t="s">
        <v>139</v>
      </c>
      <c r="I39">
        <f t="shared" si="5"/>
        <v>156</v>
      </c>
      <c r="J39">
        <f t="shared" si="4"/>
        <v>93</v>
      </c>
      <c r="K39">
        <f t="shared" si="4"/>
        <v>94</v>
      </c>
      <c r="L39">
        <f t="shared" si="4"/>
        <v>94</v>
      </c>
      <c r="M39">
        <f t="shared" si="4"/>
        <v>78</v>
      </c>
      <c r="N39" s="1">
        <f t="shared" si="6"/>
        <v>103</v>
      </c>
      <c r="O39">
        <f t="shared" si="7"/>
        <v>30.397368307141328</v>
      </c>
      <c r="P39">
        <f t="shared" si="8"/>
        <v>0.2951200806518576</v>
      </c>
    </row>
    <row r="40" spans="1:16" ht="15">
      <c r="A40" t="s">
        <v>1163</v>
      </c>
      <c r="B40" t="s">
        <v>121</v>
      </c>
      <c r="C40" t="s">
        <v>98</v>
      </c>
      <c r="D40" t="s">
        <v>1184</v>
      </c>
      <c r="E40" t="s">
        <v>98</v>
      </c>
      <c r="I40">
        <f t="shared" si="5"/>
        <v>172</v>
      </c>
      <c r="J40">
        <f t="shared" si="4"/>
        <v>93</v>
      </c>
      <c r="K40">
        <f t="shared" si="4"/>
        <v>94</v>
      </c>
      <c r="L40">
        <f t="shared" si="4"/>
        <v>110</v>
      </c>
      <c r="M40">
        <f t="shared" si="4"/>
        <v>94</v>
      </c>
      <c r="N40" s="1">
        <f t="shared" si="6"/>
        <v>112.6</v>
      </c>
      <c r="O40">
        <f t="shared" si="7"/>
        <v>33.9529085646576</v>
      </c>
      <c r="P40">
        <f t="shared" si="8"/>
        <v>0.3015356000413641</v>
      </c>
    </row>
    <row r="41" spans="1:16" ht="15">
      <c r="A41" t="s">
        <v>1164</v>
      </c>
      <c r="B41" t="s">
        <v>516</v>
      </c>
      <c r="C41" t="s">
        <v>516</v>
      </c>
      <c r="D41" t="s">
        <v>1185</v>
      </c>
      <c r="E41" t="s">
        <v>194</v>
      </c>
      <c r="I41">
        <f t="shared" si="5"/>
        <v>187</v>
      </c>
      <c r="J41">
        <f t="shared" si="4"/>
        <v>109</v>
      </c>
      <c r="K41">
        <f t="shared" si="4"/>
        <v>109</v>
      </c>
      <c r="L41">
        <f t="shared" si="4"/>
        <v>125</v>
      </c>
      <c r="M41">
        <f t="shared" si="4"/>
        <v>110</v>
      </c>
      <c r="N41" s="1">
        <f t="shared" si="6"/>
        <v>128</v>
      </c>
      <c r="O41">
        <f t="shared" si="7"/>
        <v>33.67491648096547</v>
      </c>
      <c r="P41">
        <f t="shared" si="8"/>
        <v>0.26308528500754275</v>
      </c>
    </row>
    <row r="42" spans="1:16" ht="15">
      <c r="A42" t="s">
        <v>1165</v>
      </c>
      <c r="B42" t="s">
        <v>195</v>
      </c>
      <c r="C42" t="s">
        <v>224</v>
      </c>
      <c r="D42" t="s">
        <v>195</v>
      </c>
      <c r="E42" t="s">
        <v>195</v>
      </c>
      <c r="I42">
        <f t="shared" si="5"/>
        <v>203</v>
      </c>
      <c r="J42">
        <f t="shared" si="4"/>
        <v>125</v>
      </c>
      <c r="K42">
        <f t="shared" si="4"/>
        <v>109</v>
      </c>
      <c r="L42">
        <f t="shared" si="4"/>
        <v>125</v>
      </c>
      <c r="M42">
        <f t="shared" si="4"/>
        <v>125</v>
      </c>
      <c r="N42" s="1">
        <f t="shared" si="6"/>
        <v>137.4</v>
      </c>
      <c r="O42">
        <f t="shared" si="7"/>
        <v>37.320235797754535</v>
      </c>
      <c r="P42">
        <f t="shared" si="8"/>
        <v>0.27161743666488014</v>
      </c>
    </row>
    <row r="43" spans="1:16" ht="15">
      <c r="A43" t="s">
        <v>1166</v>
      </c>
      <c r="B43" t="s">
        <v>1175</v>
      </c>
      <c r="C43" t="s">
        <v>103</v>
      </c>
      <c r="D43" t="s">
        <v>1186</v>
      </c>
      <c r="E43" t="s">
        <v>103</v>
      </c>
      <c r="I43">
        <f t="shared" si="5"/>
        <v>203</v>
      </c>
      <c r="J43">
        <f t="shared" si="4"/>
        <v>140</v>
      </c>
      <c r="K43">
        <f t="shared" si="4"/>
        <v>125</v>
      </c>
      <c r="L43">
        <f t="shared" si="4"/>
        <v>141</v>
      </c>
      <c r="M43">
        <f t="shared" si="4"/>
        <v>125</v>
      </c>
      <c r="N43" s="1">
        <f t="shared" si="6"/>
        <v>146.8</v>
      </c>
      <c r="O43">
        <f t="shared" si="7"/>
        <v>32.360469712289415</v>
      </c>
      <c r="P43">
        <f t="shared" si="8"/>
        <v>0.2204391669774483</v>
      </c>
    </row>
    <row r="44" spans="1:16" ht="15">
      <c r="A44" t="s">
        <v>1167</v>
      </c>
      <c r="B44" t="s">
        <v>1176</v>
      </c>
      <c r="C44" t="s">
        <v>1176</v>
      </c>
      <c r="D44" t="s">
        <v>1187</v>
      </c>
      <c r="E44" t="s">
        <v>196</v>
      </c>
      <c r="I44">
        <f t="shared" si="5"/>
        <v>219</v>
      </c>
      <c r="J44">
        <f t="shared" si="4"/>
        <v>140</v>
      </c>
      <c r="K44">
        <f t="shared" si="4"/>
        <v>140</v>
      </c>
      <c r="L44">
        <f t="shared" si="4"/>
        <v>157</v>
      </c>
      <c r="M44">
        <f t="shared" si="4"/>
        <v>141</v>
      </c>
      <c r="N44" s="1">
        <f t="shared" si="6"/>
        <v>159.4</v>
      </c>
      <c r="O44">
        <f t="shared" si="7"/>
        <v>34.09252117400529</v>
      </c>
      <c r="P44">
        <f t="shared" si="8"/>
        <v>0.21388030849438702</v>
      </c>
    </row>
    <row r="45" spans="1:16" ht="15">
      <c r="A45" t="s">
        <v>1168</v>
      </c>
      <c r="B45" t="s">
        <v>517</v>
      </c>
      <c r="C45" t="s">
        <v>225</v>
      </c>
      <c r="D45" t="s">
        <v>1188</v>
      </c>
      <c r="E45" t="s">
        <v>517</v>
      </c>
      <c r="I45">
        <f t="shared" si="5"/>
        <v>234</v>
      </c>
      <c r="J45">
        <f t="shared" si="4"/>
        <v>156</v>
      </c>
      <c r="K45">
        <f t="shared" si="4"/>
        <v>140</v>
      </c>
      <c r="L45">
        <f t="shared" si="4"/>
        <v>157</v>
      </c>
      <c r="M45">
        <f t="shared" si="4"/>
        <v>156</v>
      </c>
      <c r="N45" s="1">
        <f t="shared" si="6"/>
        <v>168.6</v>
      </c>
      <c r="O45">
        <f t="shared" si="7"/>
        <v>37.23976369420197</v>
      </c>
      <c r="P45">
        <f t="shared" si="8"/>
        <v>0.2208764157425977</v>
      </c>
    </row>
    <row r="46" spans="1:16" ht="15">
      <c r="A46" t="s">
        <v>1169</v>
      </c>
      <c r="B46" t="s">
        <v>1177</v>
      </c>
      <c r="C46" t="s">
        <v>1181</v>
      </c>
      <c r="D46" t="s">
        <v>1177</v>
      </c>
      <c r="E46" t="s">
        <v>1181</v>
      </c>
      <c r="I46">
        <f t="shared" si="5"/>
        <v>250</v>
      </c>
      <c r="J46">
        <f t="shared" si="4"/>
        <v>172</v>
      </c>
      <c r="K46">
        <f t="shared" si="4"/>
        <v>156</v>
      </c>
      <c r="L46">
        <f t="shared" si="4"/>
        <v>172</v>
      </c>
      <c r="M46">
        <f t="shared" si="4"/>
        <v>156</v>
      </c>
      <c r="N46" s="1">
        <f t="shared" si="6"/>
        <v>181.2</v>
      </c>
      <c r="O46">
        <f t="shared" si="7"/>
        <v>39.283584357845925</v>
      </c>
      <c r="P46">
        <f t="shared" si="8"/>
        <v>0.21679682316692012</v>
      </c>
    </row>
    <row r="47" spans="1:16" ht="15">
      <c r="A47" t="s">
        <v>199</v>
      </c>
      <c r="B47" t="s">
        <v>235</v>
      </c>
      <c r="C47" t="s">
        <v>235</v>
      </c>
      <c r="D47" t="s">
        <v>1004</v>
      </c>
      <c r="E47" t="s">
        <v>235</v>
      </c>
      <c r="I47">
        <f t="shared" si="5"/>
        <v>250</v>
      </c>
      <c r="J47">
        <f t="shared" si="4"/>
        <v>172</v>
      </c>
      <c r="K47">
        <f t="shared" si="4"/>
        <v>172</v>
      </c>
      <c r="L47">
        <f t="shared" si="4"/>
        <v>188</v>
      </c>
      <c r="M47">
        <f t="shared" si="4"/>
        <v>172</v>
      </c>
      <c r="N47" s="1">
        <f t="shared" si="6"/>
        <v>190.8</v>
      </c>
      <c r="O47">
        <f t="shared" si="7"/>
        <v>33.81124073440662</v>
      </c>
      <c r="P47">
        <f t="shared" si="8"/>
        <v>0.17720776066250846</v>
      </c>
    </row>
    <row r="48" spans="1:16" ht="15">
      <c r="A48" t="s">
        <v>200</v>
      </c>
      <c r="B48" t="s">
        <v>1178</v>
      </c>
      <c r="C48" t="s">
        <v>236</v>
      </c>
      <c r="D48" t="s">
        <v>1189</v>
      </c>
      <c r="E48" t="s">
        <v>1189</v>
      </c>
      <c r="I48">
        <f t="shared" si="5"/>
        <v>266</v>
      </c>
      <c r="J48">
        <f t="shared" si="4"/>
        <v>187</v>
      </c>
      <c r="K48">
        <f t="shared" si="4"/>
        <v>172</v>
      </c>
      <c r="L48">
        <f t="shared" si="4"/>
        <v>188</v>
      </c>
      <c r="M48">
        <f t="shared" si="4"/>
        <v>188</v>
      </c>
      <c r="N48" s="1">
        <f t="shared" si="6"/>
        <v>200.2</v>
      </c>
      <c r="O48">
        <f t="shared" si="7"/>
        <v>37.40588189041928</v>
      </c>
      <c r="P48">
        <f t="shared" si="8"/>
        <v>0.1868425668852112</v>
      </c>
    </row>
    <row r="49" spans="1:16" ht="15">
      <c r="A49" t="s">
        <v>1170</v>
      </c>
      <c r="B49" t="s">
        <v>925</v>
      </c>
      <c r="C49" t="s">
        <v>286</v>
      </c>
      <c r="D49" t="s">
        <v>1005</v>
      </c>
      <c r="E49" t="s">
        <v>237</v>
      </c>
      <c r="I49">
        <f t="shared" si="5"/>
        <v>281</v>
      </c>
      <c r="J49">
        <f t="shared" si="4"/>
        <v>203</v>
      </c>
      <c r="K49">
        <f t="shared" si="4"/>
        <v>187</v>
      </c>
      <c r="L49">
        <f t="shared" si="4"/>
        <v>204</v>
      </c>
      <c r="M49">
        <f t="shared" si="4"/>
        <v>188</v>
      </c>
      <c r="N49" s="1">
        <f t="shared" si="6"/>
        <v>212.6</v>
      </c>
      <c r="O49">
        <f t="shared" si="7"/>
        <v>39.06788962818446</v>
      </c>
      <c r="P49">
        <f t="shared" si="8"/>
        <v>0.18376241593689774</v>
      </c>
    </row>
    <row r="50" spans="1:16" ht="15">
      <c r="A50" t="s">
        <v>1171</v>
      </c>
      <c r="B50" t="s">
        <v>238</v>
      </c>
      <c r="C50" t="s">
        <v>238</v>
      </c>
      <c r="D50" t="s">
        <v>1190</v>
      </c>
      <c r="E50" t="s">
        <v>238</v>
      </c>
      <c r="I50">
        <f t="shared" si="5"/>
        <v>281</v>
      </c>
      <c r="J50">
        <f t="shared" si="4"/>
        <v>203</v>
      </c>
      <c r="K50">
        <f t="shared" si="4"/>
        <v>203</v>
      </c>
      <c r="L50">
        <f t="shared" si="4"/>
        <v>219</v>
      </c>
      <c r="M50">
        <f t="shared" si="4"/>
        <v>203</v>
      </c>
      <c r="N50" s="1">
        <f t="shared" si="6"/>
        <v>221.8</v>
      </c>
      <c r="O50">
        <f t="shared" si="7"/>
        <v>33.81124073440662</v>
      </c>
      <c r="P50">
        <f t="shared" si="8"/>
        <v>0.15244021972230215</v>
      </c>
    </row>
    <row r="51" spans="1:16" ht="15">
      <c r="A51" t="s">
        <v>203</v>
      </c>
      <c r="B51" t="s">
        <v>1179</v>
      </c>
      <c r="C51" t="s">
        <v>245</v>
      </c>
      <c r="D51" t="s">
        <v>239</v>
      </c>
      <c r="E51" t="s">
        <v>239</v>
      </c>
      <c r="I51">
        <f t="shared" si="5"/>
        <v>297</v>
      </c>
      <c r="J51">
        <f t="shared" si="4"/>
        <v>218</v>
      </c>
      <c r="K51">
        <f t="shared" si="4"/>
        <v>203</v>
      </c>
      <c r="L51">
        <f t="shared" si="4"/>
        <v>219</v>
      </c>
      <c r="M51">
        <f t="shared" si="4"/>
        <v>219</v>
      </c>
      <c r="N51" s="1">
        <f t="shared" si="6"/>
        <v>231.2</v>
      </c>
      <c r="O51">
        <f t="shared" si="7"/>
        <v>37.40588189041928</v>
      </c>
      <c r="P51">
        <f t="shared" si="8"/>
        <v>0.1617901465848585</v>
      </c>
    </row>
    <row r="52" spans="1:16" ht="15">
      <c r="A52" t="s">
        <v>1172</v>
      </c>
      <c r="B52" t="s">
        <v>1153</v>
      </c>
      <c r="C52" t="s">
        <v>246</v>
      </c>
      <c r="D52" t="s">
        <v>1191</v>
      </c>
      <c r="E52" t="s">
        <v>1193</v>
      </c>
      <c r="I52">
        <f t="shared" si="5"/>
        <v>6500</v>
      </c>
      <c r="J52">
        <f t="shared" si="4"/>
        <v>6437</v>
      </c>
      <c r="K52">
        <f t="shared" si="4"/>
        <v>6453</v>
      </c>
      <c r="L52">
        <f t="shared" si="4"/>
        <v>6422</v>
      </c>
      <c r="M52">
        <f t="shared" si="4"/>
        <v>6250</v>
      </c>
      <c r="N52" s="1">
        <f t="shared" si="6"/>
        <v>6412.4</v>
      </c>
      <c r="O52">
        <f t="shared" si="7"/>
        <v>95.38500930439751</v>
      </c>
      <c r="P52">
        <f t="shared" si="8"/>
        <v>0.01487508722231887</v>
      </c>
    </row>
    <row r="53" spans="1:16" ht="15">
      <c r="A53" t="s">
        <v>1173</v>
      </c>
      <c r="B53" t="s">
        <v>1180</v>
      </c>
      <c r="C53" t="s">
        <v>1182</v>
      </c>
      <c r="D53" t="s">
        <v>1192</v>
      </c>
      <c r="E53" t="s">
        <v>1194</v>
      </c>
      <c r="I53">
        <f t="shared" si="5"/>
        <v>14609</v>
      </c>
      <c r="J53">
        <f t="shared" si="4"/>
        <v>14655</v>
      </c>
      <c r="K53">
        <f t="shared" si="4"/>
        <v>14546</v>
      </c>
      <c r="L53">
        <f t="shared" si="4"/>
        <v>14578</v>
      </c>
      <c r="M53">
        <f t="shared" si="4"/>
        <v>15160</v>
      </c>
      <c r="N53" s="1">
        <f t="shared" si="6"/>
        <v>14709.6</v>
      </c>
      <c r="O53">
        <f t="shared" si="7"/>
        <v>254.97313583983706</v>
      </c>
      <c r="P53">
        <f t="shared" si="8"/>
        <v>0.017333791254679737</v>
      </c>
    </row>
    <row r="55" ht="15">
      <c r="A55">
        <v>40</v>
      </c>
    </row>
    <row r="56" spans="1:5" ht="15">
      <c r="A56" t="s">
        <v>1195</v>
      </c>
      <c r="B56" t="s">
        <v>1195</v>
      </c>
      <c r="C56" t="s">
        <v>1195</v>
      </c>
      <c r="D56" t="s">
        <v>1195</v>
      </c>
      <c r="E56" t="s">
        <v>1195</v>
      </c>
    </row>
    <row r="57" spans="1:16" ht="15">
      <c r="A57" t="s">
        <v>23</v>
      </c>
      <c r="B57" t="s">
        <v>23</v>
      </c>
      <c r="C57" t="s">
        <v>23</v>
      </c>
      <c r="D57" t="s">
        <v>23</v>
      </c>
      <c r="E57" t="s">
        <v>23</v>
      </c>
      <c r="N57" s="1" t="s">
        <v>1376</v>
      </c>
      <c r="O57" t="s">
        <v>1377</v>
      </c>
      <c r="P57" t="s">
        <v>1378</v>
      </c>
    </row>
    <row r="58" spans="1:16" ht="15">
      <c r="A58" t="s">
        <v>190</v>
      </c>
      <c r="B58" t="s">
        <v>737</v>
      </c>
      <c r="C58" t="s">
        <v>737</v>
      </c>
      <c r="D58" t="s">
        <v>737</v>
      </c>
      <c r="E58" t="s">
        <v>190</v>
      </c>
      <c r="I58">
        <f>VALUE(MID(A58,FIND(" ",A58)+1,LEN(A58)-FIND(" ",A58)))</f>
        <v>16</v>
      </c>
      <c r="J58">
        <f aca="true" t="shared" si="9" ref="J58:M79">VALUE(MID(B58,FIND(" ",B58)+1,LEN(B58)-FIND(" ",B58)))</f>
        <v>15</v>
      </c>
      <c r="K58">
        <f t="shared" si="9"/>
        <v>15</v>
      </c>
      <c r="L58">
        <f t="shared" si="9"/>
        <v>15</v>
      </c>
      <c r="M58">
        <f t="shared" si="9"/>
        <v>16</v>
      </c>
      <c r="N58" s="1">
        <f>SUM(I58:M58)/5</f>
        <v>15.4</v>
      </c>
      <c r="O58">
        <f>_xlfn.STDEV.S(I58:M58)</f>
        <v>0.5477225575051661</v>
      </c>
      <c r="P58">
        <f>O58/N58</f>
        <v>0.035566399837997795</v>
      </c>
    </row>
    <row r="59" spans="1:16" ht="15">
      <c r="A59" t="s">
        <v>497</v>
      </c>
      <c r="B59" t="s">
        <v>28</v>
      </c>
      <c r="C59" t="s">
        <v>497</v>
      </c>
      <c r="D59" t="s">
        <v>497</v>
      </c>
      <c r="E59" t="s">
        <v>57</v>
      </c>
      <c r="I59">
        <f aca="true" t="shared" si="10" ref="I59:I79">VALUE(MID(A59,FIND(" ",A59)+1,LEN(A59)-FIND(" ",A59)))</f>
        <v>31</v>
      </c>
      <c r="J59">
        <f t="shared" si="9"/>
        <v>15</v>
      </c>
      <c r="K59">
        <f t="shared" si="9"/>
        <v>31</v>
      </c>
      <c r="L59">
        <f t="shared" si="9"/>
        <v>31</v>
      </c>
      <c r="M59">
        <f t="shared" si="9"/>
        <v>16</v>
      </c>
      <c r="N59" s="1">
        <f aca="true" t="shared" si="11" ref="N59:N79">SUM(I59:M59)/5</f>
        <v>24.8</v>
      </c>
      <c r="O59">
        <f aca="true" t="shared" si="12" ref="O59:O79">_xlfn.STDEV.S(I59:M59)</f>
        <v>8.497058314499203</v>
      </c>
      <c r="P59">
        <f aca="true" t="shared" si="13" ref="P59:P79">O59/N59</f>
        <v>0.34262331913303234</v>
      </c>
    </row>
    <row r="60" spans="1:16" ht="15">
      <c r="A60" t="s">
        <v>191</v>
      </c>
      <c r="B60" t="s">
        <v>107</v>
      </c>
      <c r="C60" t="s">
        <v>1215</v>
      </c>
      <c r="D60" t="s">
        <v>191</v>
      </c>
      <c r="E60" t="s">
        <v>90</v>
      </c>
      <c r="I60">
        <f t="shared" si="10"/>
        <v>47</v>
      </c>
      <c r="J60">
        <f t="shared" si="9"/>
        <v>31</v>
      </c>
      <c r="K60">
        <f t="shared" si="9"/>
        <v>46</v>
      </c>
      <c r="L60">
        <f t="shared" si="9"/>
        <v>47</v>
      </c>
      <c r="M60">
        <f t="shared" si="9"/>
        <v>32</v>
      </c>
      <c r="N60" s="1">
        <f t="shared" si="11"/>
        <v>40.6</v>
      </c>
      <c r="O60">
        <f t="shared" si="12"/>
        <v>8.324662155306976</v>
      </c>
      <c r="P60">
        <f t="shared" si="13"/>
        <v>0.2050409397858861</v>
      </c>
    </row>
    <row r="61" spans="1:16" ht="15">
      <c r="A61" t="s">
        <v>47</v>
      </c>
      <c r="B61" t="s">
        <v>47</v>
      </c>
      <c r="C61" t="s">
        <v>33</v>
      </c>
      <c r="D61" t="s">
        <v>47</v>
      </c>
      <c r="E61" t="s">
        <v>47</v>
      </c>
      <c r="I61">
        <f t="shared" si="10"/>
        <v>47</v>
      </c>
      <c r="J61">
        <f t="shared" si="9"/>
        <v>47</v>
      </c>
      <c r="K61">
        <f t="shared" si="9"/>
        <v>46</v>
      </c>
      <c r="L61">
        <f t="shared" si="9"/>
        <v>47</v>
      </c>
      <c r="M61">
        <f t="shared" si="9"/>
        <v>47</v>
      </c>
      <c r="N61" s="1">
        <f t="shared" si="11"/>
        <v>46.8</v>
      </c>
      <c r="O61">
        <f t="shared" si="12"/>
        <v>0.4472135954999579</v>
      </c>
      <c r="P61">
        <f t="shared" si="13"/>
        <v>0.009555846057691409</v>
      </c>
    </row>
    <row r="62" spans="1:16" ht="15">
      <c r="A62" t="s">
        <v>1174</v>
      </c>
      <c r="B62" t="s">
        <v>206</v>
      </c>
      <c r="C62" t="s">
        <v>1174</v>
      </c>
      <c r="D62" t="s">
        <v>1174</v>
      </c>
      <c r="E62" t="s">
        <v>206</v>
      </c>
      <c r="I62">
        <f t="shared" si="10"/>
        <v>62</v>
      </c>
      <c r="J62">
        <f t="shared" si="9"/>
        <v>47</v>
      </c>
      <c r="K62">
        <f t="shared" si="9"/>
        <v>62</v>
      </c>
      <c r="L62">
        <f t="shared" si="9"/>
        <v>62</v>
      </c>
      <c r="M62">
        <f t="shared" si="9"/>
        <v>47</v>
      </c>
      <c r="N62" s="1">
        <f t="shared" si="11"/>
        <v>56</v>
      </c>
      <c r="O62">
        <f t="shared" si="12"/>
        <v>8.215838362577491</v>
      </c>
      <c r="P62">
        <f t="shared" si="13"/>
        <v>0.1467113993317409</v>
      </c>
    </row>
    <row r="63" spans="1:16" ht="15">
      <c r="A63" t="s">
        <v>1196</v>
      </c>
      <c r="B63" t="s">
        <v>38</v>
      </c>
      <c r="C63" t="s">
        <v>1196</v>
      </c>
      <c r="D63" t="s">
        <v>1196</v>
      </c>
      <c r="E63" t="s">
        <v>80</v>
      </c>
      <c r="I63">
        <f t="shared" si="10"/>
        <v>78</v>
      </c>
      <c r="J63">
        <f t="shared" si="9"/>
        <v>62</v>
      </c>
      <c r="K63">
        <f t="shared" si="9"/>
        <v>78</v>
      </c>
      <c r="L63">
        <f t="shared" si="9"/>
        <v>78</v>
      </c>
      <c r="M63">
        <f t="shared" si="9"/>
        <v>63</v>
      </c>
      <c r="N63" s="1">
        <f t="shared" si="11"/>
        <v>71.8</v>
      </c>
      <c r="O63">
        <f t="shared" si="12"/>
        <v>8.49705831449919</v>
      </c>
      <c r="P63">
        <f t="shared" si="13"/>
        <v>0.11834343056405558</v>
      </c>
    </row>
    <row r="64" spans="1:16" ht="15">
      <c r="A64" t="s">
        <v>1197</v>
      </c>
      <c r="B64" t="s">
        <v>339</v>
      </c>
      <c r="C64" t="s">
        <v>1216</v>
      </c>
      <c r="D64" t="s">
        <v>242</v>
      </c>
      <c r="E64" t="s">
        <v>193</v>
      </c>
      <c r="I64">
        <f t="shared" si="10"/>
        <v>94</v>
      </c>
      <c r="J64">
        <f t="shared" si="9"/>
        <v>140</v>
      </c>
      <c r="K64">
        <f t="shared" si="9"/>
        <v>93</v>
      </c>
      <c r="L64">
        <f t="shared" si="9"/>
        <v>78</v>
      </c>
      <c r="M64">
        <f t="shared" si="9"/>
        <v>79</v>
      </c>
      <c r="N64" s="1">
        <f t="shared" si="11"/>
        <v>96.8</v>
      </c>
      <c r="O64">
        <f t="shared" si="12"/>
        <v>25.292291315734932</v>
      </c>
      <c r="P64">
        <f t="shared" si="13"/>
        <v>0.2612840011956088</v>
      </c>
    </row>
    <row r="65" spans="1:16" ht="15">
      <c r="A65" t="s">
        <v>1198</v>
      </c>
      <c r="B65" t="s">
        <v>19</v>
      </c>
      <c r="C65" t="s">
        <v>43</v>
      </c>
      <c r="D65" t="s">
        <v>43</v>
      </c>
      <c r="E65" t="s">
        <v>181</v>
      </c>
      <c r="I65">
        <f t="shared" si="10"/>
        <v>109</v>
      </c>
      <c r="J65">
        <f t="shared" si="9"/>
        <v>156</v>
      </c>
      <c r="K65">
        <f t="shared" si="9"/>
        <v>93</v>
      </c>
      <c r="L65">
        <f t="shared" si="9"/>
        <v>93</v>
      </c>
      <c r="M65">
        <f t="shared" si="9"/>
        <v>79</v>
      </c>
      <c r="N65" s="1">
        <f t="shared" si="11"/>
        <v>106</v>
      </c>
      <c r="O65">
        <f t="shared" si="12"/>
        <v>29.899832775452108</v>
      </c>
      <c r="P65">
        <f t="shared" si="13"/>
        <v>0.28207389410803874</v>
      </c>
    </row>
    <row r="66" spans="1:16" ht="15">
      <c r="A66" t="s">
        <v>1199</v>
      </c>
      <c r="B66" t="s">
        <v>1163</v>
      </c>
      <c r="C66" t="s">
        <v>1199</v>
      </c>
      <c r="D66" t="s">
        <v>1199</v>
      </c>
      <c r="E66" t="s">
        <v>98</v>
      </c>
      <c r="I66">
        <f t="shared" si="10"/>
        <v>109</v>
      </c>
      <c r="J66">
        <f t="shared" si="9"/>
        <v>172</v>
      </c>
      <c r="K66">
        <f t="shared" si="9"/>
        <v>109</v>
      </c>
      <c r="L66">
        <f t="shared" si="9"/>
        <v>109</v>
      </c>
      <c r="M66">
        <f t="shared" si="9"/>
        <v>94</v>
      </c>
      <c r="N66" s="1">
        <f t="shared" si="11"/>
        <v>118.6</v>
      </c>
      <c r="O66">
        <f t="shared" si="12"/>
        <v>30.54995908344231</v>
      </c>
      <c r="P66">
        <f t="shared" si="13"/>
        <v>0.2575881878873719</v>
      </c>
    </row>
    <row r="67" spans="1:16" ht="15">
      <c r="A67" t="s">
        <v>1185</v>
      </c>
      <c r="B67" t="s">
        <v>1206</v>
      </c>
      <c r="C67" t="s">
        <v>1217</v>
      </c>
      <c r="D67" t="s">
        <v>1185</v>
      </c>
      <c r="E67" t="s">
        <v>194</v>
      </c>
      <c r="I67">
        <f t="shared" si="10"/>
        <v>125</v>
      </c>
      <c r="J67">
        <f t="shared" si="9"/>
        <v>172</v>
      </c>
      <c r="K67">
        <f t="shared" si="9"/>
        <v>218</v>
      </c>
      <c r="L67">
        <f t="shared" si="9"/>
        <v>125</v>
      </c>
      <c r="M67">
        <f t="shared" si="9"/>
        <v>110</v>
      </c>
      <c r="N67" s="1">
        <f t="shared" si="11"/>
        <v>150</v>
      </c>
      <c r="O67">
        <f t="shared" si="12"/>
        <v>44.603811496328426</v>
      </c>
      <c r="P67">
        <f t="shared" si="13"/>
        <v>0.2973587433088562</v>
      </c>
    </row>
    <row r="68" spans="1:16" ht="15">
      <c r="A68" t="s">
        <v>1200</v>
      </c>
      <c r="B68" t="s">
        <v>1207</v>
      </c>
      <c r="C68" t="s">
        <v>1218</v>
      </c>
      <c r="D68" t="s">
        <v>195</v>
      </c>
      <c r="E68" t="s">
        <v>195</v>
      </c>
      <c r="I68">
        <f t="shared" si="10"/>
        <v>141</v>
      </c>
      <c r="J68">
        <f t="shared" si="9"/>
        <v>187</v>
      </c>
      <c r="K68">
        <f t="shared" si="9"/>
        <v>234</v>
      </c>
      <c r="L68">
        <f t="shared" si="9"/>
        <v>125</v>
      </c>
      <c r="M68">
        <f t="shared" si="9"/>
        <v>125</v>
      </c>
      <c r="N68" s="1">
        <f t="shared" si="11"/>
        <v>162.4</v>
      </c>
      <c r="O68">
        <f t="shared" si="12"/>
        <v>47.40042193905032</v>
      </c>
      <c r="P68">
        <f t="shared" si="13"/>
        <v>0.29187451932912756</v>
      </c>
    </row>
    <row r="69" spans="1:16" ht="15">
      <c r="A69" t="s">
        <v>1186</v>
      </c>
      <c r="B69" t="s">
        <v>1166</v>
      </c>
      <c r="C69" t="s">
        <v>1219</v>
      </c>
      <c r="D69" t="s">
        <v>1175</v>
      </c>
      <c r="E69" t="s">
        <v>103</v>
      </c>
      <c r="I69">
        <f t="shared" si="10"/>
        <v>141</v>
      </c>
      <c r="J69">
        <f t="shared" si="9"/>
        <v>203</v>
      </c>
      <c r="K69">
        <f t="shared" si="9"/>
        <v>234</v>
      </c>
      <c r="L69">
        <f t="shared" si="9"/>
        <v>140</v>
      </c>
      <c r="M69">
        <f t="shared" si="9"/>
        <v>125</v>
      </c>
      <c r="N69" s="1">
        <f t="shared" si="11"/>
        <v>168.6</v>
      </c>
      <c r="O69">
        <f t="shared" si="12"/>
        <v>47.27895937941108</v>
      </c>
      <c r="P69">
        <f t="shared" si="13"/>
        <v>0.28042087413648326</v>
      </c>
    </row>
    <row r="70" spans="1:16" ht="15">
      <c r="A70" t="s">
        <v>1201</v>
      </c>
      <c r="B70" t="s">
        <v>1167</v>
      </c>
      <c r="C70" t="s">
        <v>1220</v>
      </c>
      <c r="D70" t="s">
        <v>1201</v>
      </c>
      <c r="E70" t="s">
        <v>196</v>
      </c>
      <c r="I70">
        <f t="shared" si="10"/>
        <v>156</v>
      </c>
      <c r="J70">
        <f t="shared" si="9"/>
        <v>219</v>
      </c>
      <c r="K70">
        <f t="shared" si="9"/>
        <v>250</v>
      </c>
      <c r="L70">
        <f t="shared" si="9"/>
        <v>156</v>
      </c>
      <c r="M70">
        <f t="shared" si="9"/>
        <v>141</v>
      </c>
      <c r="N70" s="1">
        <f t="shared" si="11"/>
        <v>184.4</v>
      </c>
      <c r="O70">
        <f t="shared" si="12"/>
        <v>47.42678568066787</v>
      </c>
      <c r="P70">
        <f t="shared" si="13"/>
        <v>0.2571951501120817</v>
      </c>
    </row>
    <row r="71" spans="1:16" ht="15">
      <c r="A71" t="s">
        <v>1003</v>
      </c>
      <c r="B71" t="s">
        <v>1208</v>
      </c>
      <c r="C71" t="s">
        <v>1221</v>
      </c>
      <c r="D71" t="s">
        <v>517</v>
      </c>
      <c r="E71" t="s">
        <v>1233</v>
      </c>
      <c r="I71">
        <f t="shared" si="10"/>
        <v>172</v>
      </c>
      <c r="J71">
        <f t="shared" si="9"/>
        <v>219</v>
      </c>
      <c r="K71">
        <f t="shared" si="9"/>
        <v>265</v>
      </c>
      <c r="L71">
        <f t="shared" si="9"/>
        <v>156</v>
      </c>
      <c r="M71">
        <f t="shared" si="9"/>
        <v>250</v>
      </c>
      <c r="N71" s="1">
        <f t="shared" si="11"/>
        <v>212.4</v>
      </c>
      <c r="O71">
        <f t="shared" si="12"/>
        <v>47.53209442050711</v>
      </c>
      <c r="P71">
        <f t="shared" si="13"/>
        <v>0.2237857552754572</v>
      </c>
    </row>
    <row r="72" spans="1:16" ht="15">
      <c r="A72" t="s">
        <v>1202</v>
      </c>
      <c r="B72" t="s">
        <v>1209</v>
      </c>
      <c r="C72" t="s">
        <v>1222</v>
      </c>
      <c r="D72" t="s">
        <v>1177</v>
      </c>
      <c r="E72" t="s">
        <v>1169</v>
      </c>
      <c r="I72">
        <f t="shared" si="10"/>
        <v>187</v>
      </c>
      <c r="J72">
        <f t="shared" si="9"/>
        <v>234</v>
      </c>
      <c r="K72">
        <f t="shared" si="9"/>
        <v>265</v>
      </c>
      <c r="L72">
        <f t="shared" si="9"/>
        <v>172</v>
      </c>
      <c r="M72">
        <f t="shared" si="9"/>
        <v>250</v>
      </c>
      <c r="N72" s="1">
        <f t="shared" si="11"/>
        <v>221.6</v>
      </c>
      <c r="O72">
        <f t="shared" si="12"/>
        <v>40.31500961180591</v>
      </c>
      <c r="P72">
        <f t="shared" si="13"/>
        <v>0.18192693868143464</v>
      </c>
    </row>
    <row r="73" spans="1:16" ht="15">
      <c r="A73" t="s">
        <v>866</v>
      </c>
      <c r="B73" t="s">
        <v>199</v>
      </c>
      <c r="C73" t="s">
        <v>1223</v>
      </c>
      <c r="D73" t="s">
        <v>866</v>
      </c>
      <c r="E73" t="s">
        <v>1234</v>
      </c>
      <c r="I73">
        <f t="shared" si="10"/>
        <v>187</v>
      </c>
      <c r="J73">
        <f t="shared" si="9"/>
        <v>250</v>
      </c>
      <c r="K73">
        <f t="shared" si="9"/>
        <v>281</v>
      </c>
      <c r="L73">
        <f t="shared" si="9"/>
        <v>187</v>
      </c>
      <c r="M73">
        <f t="shared" si="9"/>
        <v>266</v>
      </c>
      <c r="N73" s="1">
        <f t="shared" si="11"/>
        <v>234.2</v>
      </c>
      <c r="O73">
        <f t="shared" si="12"/>
        <v>44.46009446683618</v>
      </c>
      <c r="P73">
        <f t="shared" si="13"/>
        <v>0.18983814887632872</v>
      </c>
    </row>
    <row r="74" spans="1:16" ht="15">
      <c r="A74" t="s">
        <v>1203</v>
      </c>
      <c r="B74" t="s">
        <v>1210</v>
      </c>
      <c r="C74" t="s">
        <v>1224</v>
      </c>
      <c r="D74" t="s">
        <v>1228</v>
      </c>
      <c r="E74" t="s">
        <v>1235</v>
      </c>
      <c r="I74">
        <f t="shared" si="10"/>
        <v>203</v>
      </c>
      <c r="J74">
        <f t="shared" si="9"/>
        <v>250</v>
      </c>
      <c r="K74">
        <f t="shared" si="9"/>
        <v>296</v>
      </c>
      <c r="L74">
        <f t="shared" si="9"/>
        <v>281</v>
      </c>
      <c r="M74">
        <f t="shared" si="9"/>
        <v>282</v>
      </c>
      <c r="N74" s="1">
        <f t="shared" si="11"/>
        <v>262.4</v>
      </c>
      <c r="O74">
        <f t="shared" si="12"/>
        <v>37.219618482730354</v>
      </c>
      <c r="P74">
        <f t="shared" si="13"/>
        <v>0.14184305824211263</v>
      </c>
    </row>
    <row r="75" spans="1:16" ht="15">
      <c r="A75" t="s">
        <v>781</v>
      </c>
      <c r="B75" t="s">
        <v>1211</v>
      </c>
      <c r="C75" t="s">
        <v>1225</v>
      </c>
      <c r="D75" t="s">
        <v>1229</v>
      </c>
      <c r="E75" t="s">
        <v>1236</v>
      </c>
      <c r="I75">
        <f t="shared" si="10"/>
        <v>219</v>
      </c>
      <c r="J75">
        <f t="shared" si="9"/>
        <v>265</v>
      </c>
      <c r="K75">
        <f t="shared" si="9"/>
        <v>312</v>
      </c>
      <c r="L75">
        <f t="shared" si="9"/>
        <v>297</v>
      </c>
      <c r="M75">
        <f t="shared" si="9"/>
        <v>282</v>
      </c>
      <c r="N75" s="1">
        <f t="shared" si="11"/>
        <v>275</v>
      </c>
      <c r="O75">
        <f t="shared" si="12"/>
        <v>35.83992187491485</v>
      </c>
      <c r="P75">
        <f t="shared" si="13"/>
        <v>0.130326988636054</v>
      </c>
    </row>
    <row r="76" spans="1:16" ht="15">
      <c r="A76" t="s">
        <v>1190</v>
      </c>
      <c r="B76" t="s">
        <v>1171</v>
      </c>
      <c r="C76" t="s">
        <v>1226</v>
      </c>
      <c r="D76" t="s">
        <v>1230</v>
      </c>
      <c r="E76" t="s">
        <v>1230</v>
      </c>
      <c r="I76">
        <f t="shared" si="10"/>
        <v>219</v>
      </c>
      <c r="J76">
        <f t="shared" si="9"/>
        <v>281</v>
      </c>
      <c r="K76">
        <f t="shared" si="9"/>
        <v>312</v>
      </c>
      <c r="L76">
        <f t="shared" si="9"/>
        <v>297</v>
      </c>
      <c r="M76">
        <f t="shared" si="9"/>
        <v>297</v>
      </c>
      <c r="N76" s="1">
        <f t="shared" si="11"/>
        <v>281.2</v>
      </c>
      <c r="O76">
        <f t="shared" si="12"/>
        <v>36.458195237833664</v>
      </c>
      <c r="P76">
        <f t="shared" si="13"/>
        <v>0.1296521879012577</v>
      </c>
    </row>
    <row r="77" spans="1:16" ht="15">
      <c r="A77" t="s">
        <v>1204</v>
      </c>
      <c r="B77" t="s">
        <v>1212</v>
      </c>
      <c r="C77" t="s">
        <v>518</v>
      </c>
      <c r="D77" t="s">
        <v>1231</v>
      </c>
      <c r="E77" t="s">
        <v>1237</v>
      </c>
      <c r="I77">
        <f t="shared" si="10"/>
        <v>234</v>
      </c>
      <c r="J77">
        <f t="shared" si="9"/>
        <v>281</v>
      </c>
      <c r="K77">
        <f t="shared" si="9"/>
        <v>328</v>
      </c>
      <c r="L77">
        <f t="shared" si="9"/>
        <v>312</v>
      </c>
      <c r="M77">
        <f t="shared" si="9"/>
        <v>313</v>
      </c>
      <c r="N77" s="1">
        <f t="shared" si="11"/>
        <v>293.6</v>
      </c>
      <c r="O77">
        <f t="shared" si="12"/>
        <v>37.44729629759674</v>
      </c>
      <c r="P77">
        <f t="shared" si="13"/>
        <v>0.1275452871171551</v>
      </c>
    </row>
    <row r="78" spans="1:16" ht="15">
      <c r="A78" t="s">
        <v>1191</v>
      </c>
      <c r="B78" t="s">
        <v>1213</v>
      </c>
      <c r="C78" t="s">
        <v>1227</v>
      </c>
      <c r="D78" t="s">
        <v>1227</v>
      </c>
      <c r="E78" t="s">
        <v>1238</v>
      </c>
      <c r="I78">
        <f t="shared" si="10"/>
        <v>6422</v>
      </c>
      <c r="J78">
        <f t="shared" si="9"/>
        <v>6502</v>
      </c>
      <c r="K78">
        <f t="shared" si="9"/>
        <v>6531</v>
      </c>
      <c r="L78">
        <f t="shared" si="9"/>
        <v>6531</v>
      </c>
      <c r="M78">
        <f t="shared" si="9"/>
        <v>6485</v>
      </c>
      <c r="N78" s="1">
        <f t="shared" si="11"/>
        <v>6494.2</v>
      </c>
      <c r="O78">
        <f t="shared" si="12"/>
        <v>44.90768308430084</v>
      </c>
      <c r="P78">
        <f t="shared" si="13"/>
        <v>0.006915044668211765</v>
      </c>
    </row>
    <row r="79" spans="1:16" ht="15">
      <c r="A79" t="s">
        <v>1205</v>
      </c>
      <c r="B79" t="s">
        <v>1214</v>
      </c>
      <c r="C79" t="s">
        <v>247</v>
      </c>
      <c r="D79" t="s">
        <v>1232</v>
      </c>
      <c r="E79" t="s">
        <v>1239</v>
      </c>
      <c r="I79">
        <f t="shared" si="10"/>
        <v>14640</v>
      </c>
      <c r="J79">
        <f t="shared" si="9"/>
        <v>14907</v>
      </c>
      <c r="K79">
        <f t="shared" si="9"/>
        <v>14624</v>
      </c>
      <c r="L79">
        <f t="shared" si="9"/>
        <v>14675</v>
      </c>
      <c r="M79">
        <f t="shared" si="9"/>
        <v>14562</v>
      </c>
      <c r="N79" s="1">
        <f t="shared" si="11"/>
        <v>14681.6</v>
      </c>
      <c r="O79">
        <f t="shared" si="12"/>
        <v>132.4775452671131</v>
      </c>
      <c r="P79">
        <f t="shared" si="13"/>
        <v>0.009023372470787454</v>
      </c>
    </row>
    <row r="81" ht="15">
      <c r="A81">
        <v>50</v>
      </c>
    </row>
    <row r="82" spans="1:5" ht="15">
      <c r="A82" t="s">
        <v>1240</v>
      </c>
      <c r="B82" t="s">
        <v>1240</v>
      </c>
      <c r="C82" t="s">
        <v>1240</v>
      </c>
      <c r="D82" t="s">
        <v>1240</v>
      </c>
      <c r="E82" t="s">
        <v>1240</v>
      </c>
    </row>
    <row r="83" spans="1:16" ht="15">
      <c r="A83" t="s">
        <v>23</v>
      </c>
      <c r="B83" t="s">
        <v>23</v>
      </c>
      <c r="C83" t="s">
        <v>23</v>
      </c>
      <c r="D83" t="s">
        <v>23</v>
      </c>
      <c r="E83" t="s">
        <v>23</v>
      </c>
      <c r="N83" s="1" t="s">
        <v>1376</v>
      </c>
      <c r="O83" t="s">
        <v>1377</v>
      </c>
      <c r="P83" t="s">
        <v>1378</v>
      </c>
    </row>
    <row r="84" spans="1:16" ht="15">
      <c r="A84" t="s">
        <v>219</v>
      </c>
      <c r="B84" t="s">
        <v>219</v>
      </c>
      <c r="C84" t="s">
        <v>219</v>
      </c>
      <c r="D84" t="s">
        <v>219</v>
      </c>
      <c r="E84" t="s">
        <v>190</v>
      </c>
      <c r="I84">
        <f>VALUE(MID(A84,FIND(" ",A84)+1,LEN(A84)-FIND(" ",A84)))</f>
        <v>0</v>
      </c>
      <c r="J84">
        <f aca="true" t="shared" si="14" ref="J84:M105">VALUE(MID(B84,FIND(" ",B84)+1,LEN(B84)-FIND(" ",B84)))</f>
        <v>0</v>
      </c>
      <c r="K84">
        <f t="shared" si="14"/>
        <v>0</v>
      </c>
      <c r="L84">
        <f t="shared" si="14"/>
        <v>0</v>
      </c>
      <c r="M84">
        <f t="shared" si="14"/>
        <v>16</v>
      </c>
      <c r="N84" s="1">
        <f>SUM(I84:M84)/5</f>
        <v>3.2</v>
      </c>
      <c r="O84">
        <f>_xlfn.STDEV.S(I84:M84)</f>
        <v>7.155417527999327</v>
      </c>
      <c r="P84">
        <f>O84/N84</f>
        <v>2.2360679774997894</v>
      </c>
    </row>
    <row r="85" spans="1:16" ht="15">
      <c r="A85" t="s">
        <v>28</v>
      </c>
      <c r="B85" t="s">
        <v>28</v>
      </c>
      <c r="C85" t="s">
        <v>57</v>
      </c>
      <c r="D85" t="s">
        <v>57</v>
      </c>
      <c r="E85" t="s">
        <v>57</v>
      </c>
      <c r="I85">
        <f aca="true" t="shared" si="15" ref="I85:I105">VALUE(MID(A85,FIND(" ",A85)+1,LEN(A85)-FIND(" ",A85)))</f>
        <v>15</v>
      </c>
      <c r="J85">
        <f t="shared" si="14"/>
        <v>15</v>
      </c>
      <c r="K85">
        <f t="shared" si="14"/>
        <v>16</v>
      </c>
      <c r="L85">
        <f t="shared" si="14"/>
        <v>16</v>
      </c>
      <c r="M85">
        <f t="shared" si="14"/>
        <v>16</v>
      </c>
      <c r="N85" s="1">
        <f aca="true" t="shared" si="16" ref="N85:N105">SUM(I85:M85)/5</f>
        <v>15.6</v>
      </c>
      <c r="O85">
        <f aca="true" t="shared" si="17" ref="O85:O105">_xlfn.STDEV.S(I85:M85)</f>
        <v>0.5477225575051662</v>
      </c>
      <c r="P85">
        <f aca="true" t="shared" si="18" ref="P85:P105">O85/N85</f>
        <v>0.03511042035289527</v>
      </c>
    </row>
    <row r="86" spans="1:16" ht="15">
      <c r="A86" t="s">
        <v>107</v>
      </c>
      <c r="B86" t="s">
        <v>107</v>
      </c>
      <c r="C86" t="s">
        <v>90</v>
      </c>
      <c r="D86" t="s">
        <v>107</v>
      </c>
      <c r="E86" t="s">
        <v>107</v>
      </c>
      <c r="I86">
        <f t="shared" si="15"/>
        <v>31</v>
      </c>
      <c r="J86">
        <f t="shared" si="14"/>
        <v>31</v>
      </c>
      <c r="K86">
        <f t="shared" si="14"/>
        <v>32</v>
      </c>
      <c r="L86">
        <f t="shared" si="14"/>
        <v>31</v>
      </c>
      <c r="M86">
        <f t="shared" si="14"/>
        <v>31</v>
      </c>
      <c r="N86" s="1">
        <f t="shared" si="16"/>
        <v>31.2</v>
      </c>
      <c r="O86">
        <f t="shared" si="17"/>
        <v>0.4472135954999579</v>
      </c>
      <c r="P86">
        <f t="shared" si="18"/>
        <v>0.014333769086537114</v>
      </c>
    </row>
    <row r="87" spans="1:16" ht="15">
      <c r="A87" t="s">
        <v>136</v>
      </c>
      <c r="B87" t="s">
        <v>136</v>
      </c>
      <c r="C87" t="s">
        <v>180</v>
      </c>
      <c r="D87" t="s">
        <v>47</v>
      </c>
      <c r="E87" t="s">
        <v>47</v>
      </c>
      <c r="I87">
        <f t="shared" si="15"/>
        <v>31</v>
      </c>
      <c r="J87">
        <f t="shared" si="14"/>
        <v>31</v>
      </c>
      <c r="K87">
        <f t="shared" si="14"/>
        <v>32</v>
      </c>
      <c r="L87">
        <f t="shared" si="14"/>
        <v>47</v>
      </c>
      <c r="M87">
        <f t="shared" si="14"/>
        <v>47</v>
      </c>
      <c r="N87" s="1">
        <f t="shared" si="16"/>
        <v>37.6</v>
      </c>
      <c r="O87">
        <f t="shared" si="17"/>
        <v>8.590692637965809</v>
      </c>
      <c r="P87">
        <f t="shared" si="18"/>
        <v>0.22847586803100556</v>
      </c>
    </row>
    <row r="88" spans="1:16" ht="15">
      <c r="A88" t="s">
        <v>206</v>
      </c>
      <c r="B88" t="s">
        <v>206</v>
      </c>
      <c r="C88" t="s">
        <v>1100</v>
      </c>
      <c r="D88" t="s">
        <v>206</v>
      </c>
      <c r="E88" t="s">
        <v>192</v>
      </c>
      <c r="I88">
        <f t="shared" si="15"/>
        <v>47</v>
      </c>
      <c r="J88">
        <f t="shared" si="14"/>
        <v>47</v>
      </c>
      <c r="K88">
        <f t="shared" si="14"/>
        <v>110</v>
      </c>
      <c r="L88">
        <f t="shared" si="14"/>
        <v>47</v>
      </c>
      <c r="M88">
        <f t="shared" si="14"/>
        <v>63</v>
      </c>
      <c r="N88" s="1">
        <f t="shared" si="16"/>
        <v>62.8</v>
      </c>
      <c r="O88">
        <f t="shared" si="17"/>
        <v>27.28002932549743</v>
      </c>
      <c r="P88">
        <f t="shared" si="18"/>
        <v>0.43439537142511836</v>
      </c>
    </row>
    <row r="89" spans="1:16" ht="15">
      <c r="A89" t="s">
        <v>38</v>
      </c>
      <c r="B89" t="s">
        <v>38</v>
      </c>
      <c r="C89" t="s">
        <v>1144</v>
      </c>
      <c r="D89" t="s">
        <v>80</v>
      </c>
      <c r="E89" t="s">
        <v>80</v>
      </c>
      <c r="I89">
        <f t="shared" si="15"/>
        <v>62</v>
      </c>
      <c r="J89">
        <f t="shared" si="14"/>
        <v>62</v>
      </c>
      <c r="K89">
        <f t="shared" si="14"/>
        <v>125</v>
      </c>
      <c r="L89">
        <f t="shared" si="14"/>
        <v>63</v>
      </c>
      <c r="M89">
        <f t="shared" si="14"/>
        <v>63</v>
      </c>
      <c r="N89" s="1">
        <f t="shared" si="16"/>
        <v>75</v>
      </c>
      <c r="O89">
        <f t="shared" si="17"/>
        <v>27.955321496988727</v>
      </c>
      <c r="P89">
        <f t="shared" si="18"/>
        <v>0.3727376199598497</v>
      </c>
    </row>
    <row r="90" spans="1:16" ht="15">
      <c r="A90" t="s">
        <v>221</v>
      </c>
      <c r="B90" t="s">
        <v>221</v>
      </c>
      <c r="C90" t="s">
        <v>1162</v>
      </c>
      <c r="D90" t="s">
        <v>242</v>
      </c>
      <c r="E90" t="s">
        <v>242</v>
      </c>
      <c r="I90">
        <f t="shared" si="15"/>
        <v>62</v>
      </c>
      <c r="J90">
        <f t="shared" si="14"/>
        <v>62</v>
      </c>
      <c r="K90">
        <f t="shared" si="14"/>
        <v>141</v>
      </c>
      <c r="L90">
        <f t="shared" si="14"/>
        <v>78</v>
      </c>
      <c r="M90">
        <f t="shared" si="14"/>
        <v>78</v>
      </c>
      <c r="N90" s="1">
        <f t="shared" si="16"/>
        <v>84.2</v>
      </c>
      <c r="O90">
        <f t="shared" si="17"/>
        <v>32.74446518115696</v>
      </c>
      <c r="P90">
        <f t="shared" si="18"/>
        <v>0.38888913516813495</v>
      </c>
    </row>
    <row r="91" spans="1:16" ht="15">
      <c r="A91" t="s">
        <v>139</v>
      </c>
      <c r="B91" t="s">
        <v>139</v>
      </c>
      <c r="C91" t="s">
        <v>158</v>
      </c>
      <c r="D91" t="s">
        <v>139</v>
      </c>
      <c r="E91" t="s">
        <v>51</v>
      </c>
      <c r="I91">
        <f t="shared" si="15"/>
        <v>78</v>
      </c>
      <c r="J91">
        <f t="shared" si="14"/>
        <v>78</v>
      </c>
      <c r="K91">
        <f t="shared" si="14"/>
        <v>141</v>
      </c>
      <c r="L91">
        <f t="shared" si="14"/>
        <v>78</v>
      </c>
      <c r="M91">
        <f t="shared" si="14"/>
        <v>94</v>
      </c>
      <c r="N91" s="1">
        <f t="shared" si="16"/>
        <v>93.8</v>
      </c>
      <c r="O91">
        <f t="shared" si="17"/>
        <v>27.28002932549745</v>
      </c>
      <c r="P91">
        <f t="shared" si="18"/>
        <v>0.29083186914176384</v>
      </c>
    </row>
    <row r="92" spans="1:16" ht="15">
      <c r="A92" t="s">
        <v>121</v>
      </c>
      <c r="B92" t="s">
        <v>98</v>
      </c>
      <c r="C92" t="s">
        <v>1244</v>
      </c>
      <c r="D92" t="s">
        <v>98</v>
      </c>
      <c r="E92" t="s">
        <v>1184</v>
      </c>
      <c r="I92">
        <f t="shared" si="15"/>
        <v>93</v>
      </c>
      <c r="J92">
        <f t="shared" si="14"/>
        <v>94</v>
      </c>
      <c r="K92">
        <f t="shared" si="14"/>
        <v>157</v>
      </c>
      <c r="L92">
        <f t="shared" si="14"/>
        <v>94</v>
      </c>
      <c r="M92">
        <f t="shared" si="14"/>
        <v>110</v>
      </c>
      <c r="N92" s="1">
        <f t="shared" si="16"/>
        <v>109.6</v>
      </c>
      <c r="O92">
        <f t="shared" si="17"/>
        <v>27.42808779335518</v>
      </c>
      <c r="P92">
        <f t="shared" si="18"/>
        <v>0.25025627548681734</v>
      </c>
    </row>
    <row r="93" spans="1:16" ht="15">
      <c r="A93" t="s">
        <v>223</v>
      </c>
      <c r="B93" t="s">
        <v>208</v>
      </c>
      <c r="C93" t="s">
        <v>1206</v>
      </c>
      <c r="D93" t="s">
        <v>516</v>
      </c>
      <c r="E93" t="s">
        <v>194</v>
      </c>
      <c r="I93">
        <f t="shared" si="15"/>
        <v>93</v>
      </c>
      <c r="J93">
        <f t="shared" si="14"/>
        <v>94</v>
      </c>
      <c r="K93">
        <f t="shared" si="14"/>
        <v>172</v>
      </c>
      <c r="L93">
        <f t="shared" si="14"/>
        <v>109</v>
      </c>
      <c r="M93">
        <f t="shared" si="14"/>
        <v>110</v>
      </c>
      <c r="N93" s="1">
        <f t="shared" si="16"/>
        <v>115.6</v>
      </c>
      <c r="O93">
        <f t="shared" si="17"/>
        <v>32.531523173684924</v>
      </c>
      <c r="P93">
        <f t="shared" si="18"/>
        <v>0.28141456032599416</v>
      </c>
    </row>
    <row r="94" spans="1:16" ht="15">
      <c r="A94" t="s">
        <v>224</v>
      </c>
      <c r="B94" t="s">
        <v>224</v>
      </c>
      <c r="C94" t="s">
        <v>1148</v>
      </c>
      <c r="D94" t="s">
        <v>224</v>
      </c>
      <c r="E94" t="s">
        <v>195</v>
      </c>
      <c r="I94">
        <f t="shared" si="15"/>
        <v>109</v>
      </c>
      <c r="J94">
        <f t="shared" si="14"/>
        <v>109</v>
      </c>
      <c r="K94">
        <f t="shared" si="14"/>
        <v>172</v>
      </c>
      <c r="L94">
        <f t="shared" si="14"/>
        <v>109</v>
      </c>
      <c r="M94">
        <f t="shared" si="14"/>
        <v>125</v>
      </c>
      <c r="N94" s="1">
        <f t="shared" si="16"/>
        <v>124.8</v>
      </c>
      <c r="O94">
        <f t="shared" si="17"/>
        <v>27.28002932549745</v>
      </c>
      <c r="P94">
        <f t="shared" si="18"/>
        <v>0.2185899785696911</v>
      </c>
    </row>
    <row r="95" spans="1:16" ht="15">
      <c r="A95" t="s">
        <v>103</v>
      </c>
      <c r="B95" t="s">
        <v>103</v>
      </c>
      <c r="C95" t="s">
        <v>1245</v>
      </c>
      <c r="D95" t="s">
        <v>103</v>
      </c>
      <c r="E95" t="s">
        <v>1252</v>
      </c>
      <c r="I95">
        <f t="shared" si="15"/>
        <v>125</v>
      </c>
      <c r="J95">
        <f t="shared" si="14"/>
        <v>125</v>
      </c>
      <c r="K95">
        <f t="shared" si="14"/>
        <v>188</v>
      </c>
      <c r="L95">
        <f t="shared" si="14"/>
        <v>125</v>
      </c>
      <c r="M95">
        <f t="shared" si="14"/>
        <v>219</v>
      </c>
      <c r="N95" s="1">
        <f t="shared" si="16"/>
        <v>156.4</v>
      </c>
      <c r="O95">
        <f t="shared" si="17"/>
        <v>44.371161805839606</v>
      </c>
      <c r="P95">
        <f t="shared" si="18"/>
        <v>0.2837030805999975</v>
      </c>
    </row>
    <row r="96" spans="1:16" ht="15">
      <c r="A96" t="s">
        <v>210</v>
      </c>
      <c r="B96" t="s">
        <v>1176</v>
      </c>
      <c r="C96" t="s">
        <v>1246</v>
      </c>
      <c r="D96" t="s">
        <v>196</v>
      </c>
      <c r="E96" t="s">
        <v>1253</v>
      </c>
      <c r="I96">
        <f t="shared" si="15"/>
        <v>125</v>
      </c>
      <c r="J96">
        <f t="shared" si="14"/>
        <v>140</v>
      </c>
      <c r="K96">
        <f t="shared" si="14"/>
        <v>204</v>
      </c>
      <c r="L96">
        <f t="shared" si="14"/>
        <v>141</v>
      </c>
      <c r="M96">
        <f t="shared" si="14"/>
        <v>235</v>
      </c>
      <c r="N96" s="1">
        <f t="shared" si="16"/>
        <v>169</v>
      </c>
      <c r="O96">
        <f t="shared" si="17"/>
        <v>47.80690326720609</v>
      </c>
      <c r="P96">
        <f t="shared" si="18"/>
        <v>0.2828810844213378</v>
      </c>
    </row>
    <row r="97" spans="1:16" ht="15">
      <c r="A97" t="s">
        <v>225</v>
      </c>
      <c r="B97" t="s">
        <v>225</v>
      </c>
      <c r="C97" t="s">
        <v>1247</v>
      </c>
      <c r="D97" t="s">
        <v>197</v>
      </c>
      <c r="E97" t="s">
        <v>1233</v>
      </c>
      <c r="I97">
        <f t="shared" si="15"/>
        <v>140</v>
      </c>
      <c r="J97">
        <f t="shared" si="14"/>
        <v>140</v>
      </c>
      <c r="K97">
        <f t="shared" si="14"/>
        <v>204</v>
      </c>
      <c r="L97">
        <f t="shared" si="14"/>
        <v>141</v>
      </c>
      <c r="M97">
        <f t="shared" si="14"/>
        <v>250</v>
      </c>
      <c r="N97" s="1">
        <f t="shared" si="16"/>
        <v>175</v>
      </c>
      <c r="O97">
        <f t="shared" si="17"/>
        <v>50.17967716117751</v>
      </c>
      <c r="P97">
        <f t="shared" si="18"/>
        <v>0.28674101234958577</v>
      </c>
    </row>
    <row r="98" spans="1:16" ht="15">
      <c r="A98" t="s">
        <v>1181</v>
      </c>
      <c r="B98" t="s">
        <v>1181</v>
      </c>
      <c r="C98" t="s">
        <v>1248</v>
      </c>
      <c r="D98" t="s">
        <v>1181</v>
      </c>
      <c r="E98" t="s">
        <v>1169</v>
      </c>
      <c r="I98">
        <f t="shared" si="15"/>
        <v>156</v>
      </c>
      <c r="J98">
        <f t="shared" si="14"/>
        <v>156</v>
      </c>
      <c r="K98">
        <f t="shared" si="14"/>
        <v>219</v>
      </c>
      <c r="L98">
        <f t="shared" si="14"/>
        <v>156</v>
      </c>
      <c r="M98">
        <f t="shared" si="14"/>
        <v>250</v>
      </c>
      <c r="N98" s="1">
        <f t="shared" si="16"/>
        <v>187.4</v>
      </c>
      <c r="O98">
        <f t="shared" si="17"/>
        <v>44.37116180583965</v>
      </c>
      <c r="P98">
        <f t="shared" si="18"/>
        <v>0.23677247495111872</v>
      </c>
    </row>
    <row r="99" spans="1:16" ht="15">
      <c r="A99" t="s">
        <v>235</v>
      </c>
      <c r="B99" t="s">
        <v>235</v>
      </c>
      <c r="C99" t="s">
        <v>372</v>
      </c>
      <c r="D99" t="s">
        <v>235</v>
      </c>
      <c r="E99" t="s">
        <v>1234</v>
      </c>
      <c r="I99">
        <f t="shared" si="15"/>
        <v>172</v>
      </c>
      <c r="J99">
        <f t="shared" si="14"/>
        <v>172</v>
      </c>
      <c r="K99">
        <f t="shared" si="14"/>
        <v>235</v>
      </c>
      <c r="L99">
        <f t="shared" si="14"/>
        <v>172</v>
      </c>
      <c r="M99">
        <f t="shared" si="14"/>
        <v>266</v>
      </c>
      <c r="N99" s="1">
        <f t="shared" si="16"/>
        <v>203.4</v>
      </c>
      <c r="O99">
        <f t="shared" si="17"/>
        <v>44.37116180583965</v>
      </c>
      <c r="P99">
        <f t="shared" si="18"/>
        <v>0.2181473048468026</v>
      </c>
    </row>
    <row r="100" spans="1:16" ht="15">
      <c r="A100" t="s">
        <v>236</v>
      </c>
      <c r="B100" t="s">
        <v>236</v>
      </c>
      <c r="C100" t="s">
        <v>1210</v>
      </c>
      <c r="D100" t="s">
        <v>236</v>
      </c>
      <c r="E100" t="s">
        <v>1228</v>
      </c>
      <c r="I100">
        <f t="shared" si="15"/>
        <v>172</v>
      </c>
      <c r="J100">
        <f t="shared" si="14"/>
        <v>172</v>
      </c>
      <c r="K100">
        <f t="shared" si="14"/>
        <v>250</v>
      </c>
      <c r="L100">
        <f t="shared" si="14"/>
        <v>172</v>
      </c>
      <c r="M100">
        <f t="shared" si="14"/>
        <v>281</v>
      </c>
      <c r="N100" s="1">
        <f t="shared" si="16"/>
        <v>209.4</v>
      </c>
      <c r="O100">
        <f t="shared" si="17"/>
        <v>52.3717481090712</v>
      </c>
      <c r="P100">
        <f t="shared" si="18"/>
        <v>0.2501038591646189</v>
      </c>
    </row>
    <row r="101" spans="1:16" ht="15">
      <c r="A101" t="s">
        <v>286</v>
      </c>
      <c r="B101" t="s">
        <v>286</v>
      </c>
      <c r="C101" t="s">
        <v>229</v>
      </c>
      <c r="D101" t="s">
        <v>237</v>
      </c>
      <c r="E101" t="s">
        <v>1170</v>
      </c>
      <c r="I101">
        <f t="shared" si="15"/>
        <v>187</v>
      </c>
      <c r="J101">
        <f t="shared" si="14"/>
        <v>187</v>
      </c>
      <c r="K101">
        <f t="shared" si="14"/>
        <v>250</v>
      </c>
      <c r="L101">
        <f t="shared" si="14"/>
        <v>188</v>
      </c>
      <c r="M101">
        <f t="shared" si="14"/>
        <v>281</v>
      </c>
      <c r="N101" s="1">
        <f t="shared" si="16"/>
        <v>218.6</v>
      </c>
      <c r="O101">
        <f t="shared" si="17"/>
        <v>44.19615367879882</v>
      </c>
      <c r="P101">
        <f t="shared" si="18"/>
        <v>0.2021781961518702</v>
      </c>
    </row>
    <row r="102" spans="1:16" ht="15">
      <c r="A102" t="s">
        <v>238</v>
      </c>
      <c r="B102" t="s">
        <v>238</v>
      </c>
      <c r="C102" t="s">
        <v>1249</v>
      </c>
      <c r="D102" t="s">
        <v>238</v>
      </c>
      <c r="E102" t="s">
        <v>1230</v>
      </c>
      <c r="I102">
        <f t="shared" si="15"/>
        <v>203</v>
      </c>
      <c r="J102">
        <f t="shared" si="14"/>
        <v>203</v>
      </c>
      <c r="K102">
        <f t="shared" si="14"/>
        <v>266</v>
      </c>
      <c r="L102">
        <f t="shared" si="14"/>
        <v>203</v>
      </c>
      <c r="M102">
        <f t="shared" si="14"/>
        <v>297</v>
      </c>
      <c r="N102" s="1">
        <f t="shared" si="16"/>
        <v>234.4</v>
      </c>
      <c r="O102">
        <f t="shared" si="17"/>
        <v>44.37116180583965</v>
      </c>
      <c r="P102">
        <f t="shared" si="18"/>
        <v>0.18929676538327495</v>
      </c>
    </row>
    <row r="103" spans="1:16" ht="15">
      <c r="A103" t="s">
        <v>245</v>
      </c>
      <c r="B103" t="s">
        <v>245</v>
      </c>
      <c r="C103" t="s">
        <v>1159</v>
      </c>
      <c r="D103" t="s">
        <v>245</v>
      </c>
      <c r="E103" t="s">
        <v>1237</v>
      </c>
      <c r="I103">
        <f t="shared" si="15"/>
        <v>203</v>
      </c>
      <c r="J103">
        <f t="shared" si="14"/>
        <v>203</v>
      </c>
      <c r="K103">
        <f t="shared" si="14"/>
        <v>282</v>
      </c>
      <c r="L103">
        <f t="shared" si="14"/>
        <v>203</v>
      </c>
      <c r="M103">
        <f t="shared" si="14"/>
        <v>313</v>
      </c>
      <c r="N103" s="1">
        <f t="shared" si="16"/>
        <v>240.8</v>
      </c>
      <c r="O103">
        <f t="shared" si="17"/>
        <v>52.9074663918052</v>
      </c>
      <c r="P103">
        <f t="shared" si="18"/>
        <v>0.2197153919925465</v>
      </c>
    </row>
    <row r="104" spans="1:16" ht="15">
      <c r="A104" t="s">
        <v>1241</v>
      </c>
      <c r="B104" t="s">
        <v>1243</v>
      </c>
      <c r="C104" t="s">
        <v>246</v>
      </c>
      <c r="D104" t="s">
        <v>1251</v>
      </c>
      <c r="E104" t="s">
        <v>1172</v>
      </c>
      <c r="I104">
        <f t="shared" si="15"/>
        <v>6218</v>
      </c>
      <c r="J104">
        <f t="shared" si="14"/>
        <v>6234</v>
      </c>
      <c r="K104">
        <f t="shared" si="14"/>
        <v>6453</v>
      </c>
      <c r="L104">
        <f t="shared" si="14"/>
        <v>6281</v>
      </c>
      <c r="M104">
        <f t="shared" si="14"/>
        <v>6500</v>
      </c>
      <c r="N104" s="1">
        <f t="shared" si="16"/>
        <v>6337.2</v>
      </c>
      <c r="O104">
        <f t="shared" si="17"/>
        <v>130.31768874561888</v>
      </c>
      <c r="P104">
        <f t="shared" si="18"/>
        <v>0.020563922354607536</v>
      </c>
    </row>
    <row r="105" spans="1:16" ht="15">
      <c r="A105" t="s">
        <v>1242</v>
      </c>
      <c r="B105" t="s">
        <v>1182</v>
      </c>
      <c r="C105" t="s">
        <v>1250</v>
      </c>
      <c r="D105" t="s">
        <v>1192</v>
      </c>
      <c r="E105" t="s">
        <v>1254</v>
      </c>
      <c r="I105">
        <f t="shared" si="15"/>
        <v>14439</v>
      </c>
      <c r="J105">
        <f t="shared" si="14"/>
        <v>14546</v>
      </c>
      <c r="K105">
        <f t="shared" si="14"/>
        <v>14594</v>
      </c>
      <c r="L105">
        <f t="shared" si="14"/>
        <v>14578</v>
      </c>
      <c r="M105">
        <f t="shared" si="14"/>
        <v>14703</v>
      </c>
      <c r="N105" s="1">
        <f t="shared" si="16"/>
        <v>14572</v>
      </c>
      <c r="O105">
        <f t="shared" si="17"/>
        <v>94.92892077760075</v>
      </c>
      <c r="P105">
        <f t="shared" si="18"/>
        <v>0.006514474387702494</v>
      </c>
    </row>
    <row r="107" ht="15">
      <c r="A107">
        <v>60</v>
      </c>
    </row>
    <row r="108" spans="1:5" ht="15">
      <c r="A108" t="s">
        <v>1255</v>
      </c>
      <c r="B108" t="s">
        <v>1255</v>
      </c>
      <c r="C108" t="s">
        <v>1255</v>
      </c>
      <c r="D108" t="s">
        <v>1255</v>
      </c>
      <c r="E108" t="s">
        <v>1255</v>
      </c>
    </row>
    <row r="109" spans="1:16" ht="15">
      <c r="A109" t="s">
        <v>23</v>
      </c>
      <c r="B109" t="s">
        <v>23</v>
      </c>
      <c r="C109" t="s">
        <v>23</v>
      </c>
      <c r="D109" t="s">
        <v>23</v>
      </c>
      <c r="E109" t="s">
        <v>23</v>
      </c>
      <c r="N109" s="1" t="s">
        <v>1376</v>
      </c>
      <c r="O109" t="s">
        <v>1377</v>
      </c>
      <c r="P109" t="s">
        <v>1378</v>
      </c>
    </row>
    <row r="110" spans="1:16" ht="15">
      <c r="A110" t="s">
        <v>219</v>
      </c>
      <c r="B110" t="s">
        <v>737</v>
      </c>
      <c r="C110" t="s">
        <v>737</v>
      </c>
      <c r="D110" t="s">
        <v>1264</v>
      </c>
      <c r="E110" t="s">
        <v>190</v>
      </c>
      <c r="I110">
        <f>VALUE(MID(A110,FIND(" ",A110)+1,LEN(A110)-FIND(" ",A110)))</f>
        <v>0</v>
      </c>
      <c r="J110">
        <f aca="true" t="shared" si="19" ref="J110:M131">VALUE(MID(B110,FIND(" ",B110)+1,LEN(B110)-FIND(" ",B110)))</f>
        <v>15</v>
      </c>
      <c r="K110">
        <f t="shared" si="19"/>
        <v>15</v>
      </c>
      <c r="L110">
        <f t="shared" si="19"/>
        <v>343</v>
      </c>
      <c r="M110">
        <f t="shared" si="19"/>
        <v>16</v>
      </c>
      <c r="N110" s="1">
        <f>SUM(I110:M110)/5</f>
        <v>77.8</v>
      </c>
      <c r="O110">
        <f>_xlfn.STDEV.S(I110:M110)</f>
        <v>148.40047169736354</v>
      </c>
      <c r="P110">
        <f>O110/N110</f>
        <v>1.907461075801588</v>
      </c>
    </row>
    <row r="111" spans="1:16" ht="15">
      <c r="A111" t="s">
        <v>57</v>
      </c>
      <c r="B111" t="s">
        <v>28</v>
      </c>
      <c r="C111" t="s">
        <v>497</v>
      </c>
      <c r="D111" t="s">
        <v>1265</v>
      </c>
      <c r="E111" t="s">
        <v>57</v>
      </c>
      <c r="I111">
        <f aca="true" t="shared" si="20" ref="I111:I131">VALUE(MID(A111,FIND(" ",A111)+1,LEN(A111)-FIND(" ",A111)))</f>
        <v>16</v>
      </c>
      <c r="J111">
        <f t="shared" si="19"/>
        <v>15</v>
      </c>
      <c r="K111">
        <f t="shared" si="19"/>
        <v>31</v>
      </c>
      <c r="L111">
        <f t="shared" si="19"/>
        <v>359</v>
      </c>
      <c r="M111">
        <f t="shared" si="19"/>
        <v>16</v>
      </c>
      <c r="N111" s="1">
        <f aca="true" t="shared" si="21" ref="N111:N131">SUM(I111:M111)/5</f>
        <v>87.4</v>
      </c>
      <c r="O111">
        <f aca="true" t="shared" si="22" ref="O111:O131">_xlfn.STDEV.S(I111:M111)</f>
        <v>151.97466894189967</v>
      </c>
      <c r="P111">
        <f aca="true" t="shared" si="23" ref="P111:P131">O111/N111</f>
        <v>1.738840605742559</v>
      </c>
    </row>
    <row r="112" spans="1:16" ht="15">
      <c r="A112" t="s">
        <v>107</v>
      </c>
      <c r="B112" t="s">
        <v>107</v>
      </c>
      <c r="C112" t="s">
        <v>107</v>
      </c>
      <c r="D112" t="s">
        <v>1266</v>
      </c>
      <c r="E112" t="s">
        <v>90</v>
      </c>
      <c r="I112">
        <f t="shared" si="20"/>
        <v>31</v>
      </c>
      <c r="J112">
        <f t="shared" si="19"/>
        <v>31</v>
      </c>
      <c r="K112">
        <f t="shared" si="19"/>
        <v>31</v>
      </c>
      <c r="L112">
        <f t="shared" si="19"/>
        <v>375</v>
      </c>
      <c r="M112">
        <f t="shared" si="19"/>
        <v>32</v>
      </c>
      <c r="N112" s="1">
        <f t="shared" si="21"/>
        <v>100</v>
      </c>
      <c r="O112">
        <f t="shared" si="22"/>
        <v>153.73028328862208</v>
      </c>
      <c r="P112">
        <f t="shared" si="23"/>
        <v>1.5373028328862208</v>
      </c>
    </row>
    <row r="113" spans="1:16" ht="15">
      <c r="A113" t="s">
        <v>136</v>
      </c>
      <c r="B113" t="s">
        <v>33</v>
      </c>
      <c r="C113" t="s">
        <v>33</v>
      </c>
      <c r="D113" t="s">
        <v>1267</v>
      </c>
      <c r="E113" t="s">
        <v>47</v>
      </c>
      <c r="I113">
        <f t="shared" si="20"/>
        <v>31</v>
      </c>
      <c r="J113">
        <f t="shared" si="19"/>
        <v>46</v>
      </c>
      <c r="K113">
        <f t="shared" si="19"/>
        <v>46</v>
      </c>
      <c r="L113">
        <f t="shared" si="19"/>
        <v>375</v>
      </c>
      <c r="M113">
        <f t="shared" si="19"/>
        <v>47</v>
      </c>
      <c r="N113" s="1">
        <f t="shared" si="21"/>
        <v>109</v>
      </c>
      <c r="O113">
        <f t="shared" si="22"/>
        <v>148.8472371258533</v>
      </c>
      <c r="P113">
        <f t="shared" si="23"/>
        <v>1.3655709828059936</v>
      </c>
    </row>
    <row r="114" spans="1:16" ht="15">
      <c r="A114" t="s">
        <v>206</v>
      </c>
      <c r="B114" t="s">
        <v>220</v>
      </c>
      <c r="C114" t="s">
        <v>1174</v>
      </c>
      <c r="D114" t="s">
        <v>1268</v>
      </c>
      <c r="E114" t="s">
        <v>192</v>
      </c>
      <c r="I114">
        <f t="shared" si="20"/>
        <v>47</v>
      </c>
      <c r="J114">
        <f t="shared" si="19"/>
        <v>46</v>
      </c>
      <c r="K114">
        <f t="shared" si="19"/>
        <v>62</v>
      </c>
      <c r="L114">
        <f t="shared" si="19"/>
        <v>390</v>
      </c>
      <c r="M114">
        <f t="shared" si="19"/>
        <v>63</v>
      </c>
      <c r="N114" s="1">
        <f t="shared" si="21"/>
        <v>121.6</v>
      </c>
      <c r="O114">
        <f t="shared" si="22"/>
        <v>150.2541180800047</v>
      </c>
      <c r="P114">
        <f t="shared" si="23"/>
        <v>1.2356424184210915</v>
      </c>
    </row>
    <row r="115" spans="1:16" ht="15">
      <c r="A115" t="s">
        <v>80</v>
      </c>
      <c r="B115" t="s">
        <v>38</v>
      </c>
      <c r="C115" t="s">
        <v>38</v>
      </c>
      <c r="D115" t="s">
        <v>1269</v>
      </c>
      <c r="E115" t="s">
        <v>80</v>
      </c>
      <c r="I115">
        <f t="shared" si="20"/>
        <v>63</v>
      </c>
      <c r="J115">
        <f t="shared" si="19"/>
        <v>62</v>
      </c>
      <c r="K115">
        <f t="shared" si="19"/>
        <v>62</v>
      </c>
      <c r="L115">
        <f t="shared" si="19"/>
        <v>406</v>
      </c>
      <c r="M115">
        <f t="shared" si="19"/>
        <v>63</v>
      </c>
      <c r="N115" s="1">
        <f t="shared" si="21"/>
        <v>131.2</v>
      </c>
      <c r="O115">
        <f t="shared" si="22"/>
        <v>153.61868375949587</v>
      </c>
      <c r="P115">
        <f t="shared" si="23"/>
        <v>1.1708741140205479</v>
      </c>
    </row>
    <row r="116" spans="1:16" ht="15">
      <c r="A116" t="s">
        <v>242</v>
      </c>
      <c r="B116" t="s">
        <v>242</v>
      </c>
      <c r="C116" t="s">
        <v>242</v>
      </c>
      <c r="D116" t="s">
        <v>1270</v>
      </c>
      <c r="E116" t="s">
        <v>242</v>
      </c>
      <c r="I116">
        <f t="shared" si="20"/>
        <v>78</v>
      </c>
      <c r="J116">
        <f t="shared" si="19"/>
        <v>78</v>
      </c>
      <c r="K116">
        <f t="shared" si="19"/>
        <v>78</v>
      </c>
      <c r="L116">
        <f t="shared" si="19"/>
        <v>422</v>
      </c>
      <c r="M116">
        <f t="shared" si="19"/>
        <v>78</v>
      </c>
      <c r="N116" s="1">
        <f t="shared" si="21"/>
        <v>146.8</v>
      </c>
      <c r="O116">
        <f t="shared" si="22"/>
        <v>153.84147685198553</v>
      </c>
      <c r="P116">
        <f t="shared" si="23"/>
        <v>1.0479664635693837</v>
      </c>
    </row>
    <row r="117" spans="1:16" ht="15">
      <c r="A117" t="s">
        <v>139</v>
      </c>
      <c r="B117" t="s">
        <v>43</v>
      </c>
      <c r="C117" t="s">
        <v>43</v>
      </c>
      <c r="D117" t="s">
        <v>1271</v>
      </c>
      <c r="E117" t="s">
        <v>51</v>
      </c>
      <c r="I117">
        <f t="shared" si="20"/>
        <v>78</v>
      </c>
      <c r="J117">
        <f t="shared" si="19"/>
        <v>93</v>
      </c>
      <c r="K117">
        <f t="shared" si="19"/>
        <v>93</v>
      </c>
      <c r="L117">
        <f t="shared" si="19"/>
        <v>422</v>
      </c>
      <c r="M117">
        <f t="shared" si="19"/>
        <v>94</v>
      </c>
      <c r="N117" s="1">
        <f t="shared" si="21"/>
        <v>156</v>
      </c>
      <c r="O117">
        <f t="shared" si="22"/>
        <v>148.8472371258533</v>
      </c>
      <c r="P117">
        <f t="shared" si="23"/>
        <v>0.9541489559349571</v>
      </c>
    </row>
    <row r="118" spans="1:16" ht="15">
      <c r="A118" t="s">
        <v>98</v>
      </c>
      <c r="B118" t="s">
        <v>121</v>
      </c>
      <c r="C118" t="s">
        <v>1199</v>
      </c>
      <c r="D118" t="s">
        <v>1272</v>
      </c>
      <c r="E118" t="s">
        <v>1184</v>
      </c>
      <c r="I118">
        <f t="shared" si="20"/>
        <v>94</v>
      </c>
      <c r="J118">
        <f t="shared" si="19"/>
        <v>93</v>
      </c>
      <c r="K118">
        <f t="shared" si="19"/>
        <v>109</v>
      </c>
      <c r="L118">
        <f t="shared" si="19"/>
        <v>437</v>
      </c>
      <c r="M118">
        <f t="shared" si="19"/>
        <v>110</v>
      </c>
      <c r="N118" s="1">
        <f t="shared" si="21"/>
        <v>168.6</v>
      </c>
      <c r="O118">
        <f t="shared" si="22"/>
        <v>150.25411808000473</v>
      </c>
      <c r="P118">
        <f t="shared" si="23"/>
        <v>0.8911869399763033</v>
      </c>
    </row>
    <row r="119" spans="1:16" ht="15">
      <c r="A119" t="s">
        <v>516</v>
      </c>
      <c r="B119" t="s">
        <v>516</v>
      </c>
      <c r="C119" t="s">
        <v>516</v>
      </c>
      <c r="D119" t="s">
        <v>1273</v>
      </c>
      <c r="E119" t="s">
        <v>194</v>
      </c>
      <c r="I119">
        <f t="shared" si="20"/>
        <v>109</v>
      </c>
      <c r="J119">
        <f t="shared" si="19"/>
        <v>109</v>
      </c>
      <c r="K119">
        <f t="shared" si="19"/>
        <v>109</v>
      </c>
      <c r="L119">
        <f t="shared" si="19"/>
        <v>453</v>
      </c>
      <c r="M119">
        <f t="shared" si="19"/>
        <v>110</v>
      </c>
      <c r="N119" s="1">
        <f t="shared" si="21"/>
        <v>178</v>
      </c>
      <c r="O119">
        <f t="shared" si="22"/>
        <v>153.73028328862208</v>
      </c>
      <c r="P119">
        <f t="shared" si="23"/>
        <v>0.8636532769023713</v>
      </c>
    </row>
    <row r="120" spans="1:16" ht="15">
      <c r="A120" t="s">
        <v>195</v>
      </c>
      <c r="B120" t="s">
        <v>195</v>
      </c>
      <c r="C120" t="s">
        <v>1207</v>
      </c>
      <c r="D120" t="s">
        <v>1274</v>
      </c>
      <c r="E120" t="s">
        <v>195</v>
      </c>
      <c r="I120">
        <f t="shared" si="20"/>
        <v>125</v>
      </c>
      <c r="J120">
        <f t="shared" si="19"/>
        <v>125</v>
      </c>
      <c r="K120">
        <f t="shared" si="19"/>
        <v>187</v>
      </c>
      <c r="L120">
        <f t="shared" si="19"/>
        <v>453</v>
      </c>
      <c r="M120">
        <f t="shared" si="19"/>
        <v>125</v>
      </c>
      <c r="N120" s="1">
        <f t="shared" si="21"/>
        <v>203</v>
      </c>
      <c r="O120">
        <f t="shared" si="22"/>
        <v>142.30952181776172</v>
      </c>
      <c r="P120">
        <f t="shared" si="23"/>
        <v>0.7010321271810922</v>
      </c>
    </row>
    <row r="121" spans="1:16" ht="15">
      <c r="A121" t="s">
        <v>103</v>
      </c>
      <c r="B121" t="s">
        <v>103</v>
      </c>
      <c r="C121" t="s">
        <v>1166</v>
      </c>
      <c r="D121" t="s">
        <v>1275</v>
      </c>
      <c r="E121" t="s">
        <v>1186</v>
      </c>
      <c r="I121">
        <f t="shared" si="20"/>
        <v>125</v>
      </c>
      <c r="J121">
        <f t="shared" si="19"/>
        <v>125</v>
      </c>
      <c r="K121">
        <f t="shared" si="19"/>
        <v>203</v>
      </c>
      <c r="L121">
        <f t="shared" si="19"/>
        <v>468</v>
      </c>
      <c r="M121">
        <f t="shared" si="19"/>
        <v>141</v>
      </c>
      <c r="N121" s="1">
        <f t="shared" si="21"/>
        <v>212.4</v>
      </c>
      <c r="O121">
        <f t="shared" si="22"/>
        <v>146.45408836901754</v>
      </c>
      <c r="P121">
        <f t="shared" si="23"/>
        <v>0.6895201900612878</v>
      </c>
    </row>
    <row r="122" spans="1:16" ht="15">
      <c r="A122" t="s">
        <v>196</v>
      </c>
      <c r="B122" t="s">
        <v>1176</v>
      </c>
      <c r="C122" t="s">
        <v>1150</v>
      </c>
      <c r="D122" t="s">
        <v>1276</v>
      </c>
      <c r="E122" t="s">
        <v>196</v>
      </c>
      <c r="I122">
        <f t="shared" si="20"/>
        <v>141</v>
      </c>
      <c r="J122">
        <f t="shared" si="19"/>
        <v>140</v>
      </c>
      <c r="K122">
        <f t="shared" si="19"/>
        <v>203</v>
      </c>
      <c r="L122">
        <f t="shared" si="19"/>
        <v>484</v>
      </c>
      <c r="M122">
        <f t="shared" si="19"/>
        <v>141</v>
      </c>
      <c r="N122" s="1">
        <f t="shared" si="21"/>
        <v>221.8</v>
      </c>
      <c r="O122">
        <f t="shared" si="22"/>
        <v>149.03925657356183</v>
      </c>
      <c r="P122">
        <f t="shared" si="23"/>
        <v>0.6719533659763833</v>
      </c>
    </row>
    <row r="123" spans="1:16" ht="15">
      <c r="A123" t="s">
        <v>517</v>
      </c>
      <c r="B123" t="s">
        <v>517</v>
      </c>
      <c r="C123" t="s">
        <v>1260</v>
      </c>
      <c r="D123" t="s">
        <v>1277</v>
      </c>
      <c r="E123" t="s">
        <v>1188</v>
      </c>
      <c r="I123">
        <f t="shared" si="20"/>
        <v>156</v>
      </c>
      <c r="J123">
        <f t="shared" si="19"/>
        <v>156</v>
      </c>
      <c r="K123">
        <f t="shared" si="19"/>
        <v>218</v>
      </c>
      <c r="L123">
        <f t="shared" si="19"/>
        <v>500</v>
      </c>
      <c r="M123">
        <f t="shared" si="19"/>
        <v>157</v>
      </c>
      <c r="N123" s="1">
        <f t="shared" si="21"/>
        <v>237.4</v>
      </c>
      <c r="O123">
        <f t="shared" si="22"/>
        <v>149.2072384303121</v>
      </c>
      <c r="P123">
        <f t="shared" si="23"/>
        <v>0.6285056378698909</v>
      </c>
    </row>
    <row r="124" spans="1:16" ht="15">
      <c r="A124" t="s">
        <v>1177</v>
      </c>
      <c r="B124" t="s">
        <v>1257</v>
      </c>
      <c r="C124" t="s">
        <v>1209</v>
      </c>
      <c r="D124" t="s">
        <v>1278</v>
      </c>
      <c r="E124" t="s">
        <v>1177</v>
      </c>
      <c r="I124">
        <f t="shared" si="20"/>
        <v>172</v>
      </c>
      <c r="J124">
        <f t="shared" si="19"/>
        <v>171</v>
      </c>
      <c r="K124">
        <f t="shared" si="19"/>
        <v>234</v>
      </c>
      <c r="L124">
        <f t="shared" si="19"/>
        <v>500</v>
      </c>
      <c r="M124">
        <f t="shared" si="19"/>
        <v>172</v>
      </c>
      <c r="N124" s="1">
        <f t="shared" si="21"/>
        <v>249.8</v>
      </c>
      <c r="O124">
        <f t="shared" si="22"/>
        <v>142.44718319433346</v>
      </c>
      <c r="P124">
        <f t="shared" si="23"/>
        <v>0.5702449287203101</v>
      </c>
    </row>
    <row r="125" spans="1:16" ht="15">
      <c r="A125" t="s">
        <v>235</v>
      </c>
      <c r="B125" t="s">
        <v>529</v>
      </c>
      <c r="C125" t="s">
        <v>1261</v>
      </c>
      <c r="D125" t="s">
        <v>1279</v>
      </c>
      <c r="E125" t="s">
        <v>1004</v>
      </c>
      <c r="I125">
        <f t="shared" si="20"/>
        <v>172</v>
      </c>
      <c r="J125">
        <f t="shared" si="19"/>
        <v>171</v>
      </c>
      <c r="K125">
        <f t="shared" si="19"/>
        <v>234</v>
      </c>
      <c r="L125">
        <f t="shared" si="19"/>
        <v>515</v>
      </c>
      <c r="M125">
        <f t="shared" si="19"/>
        <v>188</v>
      </c>
      <c r="N125" s="1">
        <f t="shared" si="21"/>
        <v>256</v>
      </c>
      <c r="O125">
        <f t="shared" si="22"/>
        <v>147.0289087220605</v>
      </c>
      <c r="P125">
        <f t="shared" si="23"/>
        <v>0.5743316746955488</v>
      </c>
    </row>
    <row r="126" spans="1:16" ht="15">
      <c r="A126" t="s">
        <v>1189</v>
      </c>
      <c r="B126" t="s">
        <v>1178</v>
      </c>
      <c r="C126" t="s">
        <v>1210</v>
      </c>
      <c r="D126" t="s">
        <v>1280</v>
      </c>
      <c r="E126" t="s">
        <v>1189</v>
      </c>
      <c r="I126">
        <f t="shared" si="20"/>
        <v>188</v>
      </c>
      <c r="J126">
        <f t="shared" si="19"/>
        <v>187</v>
      </c>
      <c r="K126">
        <f t="shared" si="19"/>
        <v>250</v>
      </c>
      <c r="L126">
        <f t="shared" si="19"/>
        <v>531</v>
      </c>
      <c r="M126">
        <f t="shared" si="19"/>
        <v>188</v>
      </c>
      <c r="N126" s="1">
        <f t="shared" si="21"/>
        <v>268.8</v>
      </c>
      <c r="O126">
        <f t="shared" si="22"/>
        <v>149.03925657356183</v>
      </c>
      <c r="P126">
        <f t="shared" si="23"/>
        <v>0.5544615199909294</v>
      </c>
    </row>
    <row r="127" spans="1:16" ht="15">
      <c r="A127" t="s">
        <v>925</v>
      </c>
      <c r="B127" t="s">
        <v>925</v>
      </c>
      <c r="C127" t="s">
        <v>1211</v>
      </c>
      <c r="D127" t="s">
        <v>1281</v>
      </c>
      <c r="E127" t="s">
        <v>925</v>
      </c>
      <c r="I127">
        <f t="shared" si="20"/>
        <v>203</v>
      </c>
      <c r="J127">
        <f t="shared" si="19"/>
        <v>203</v>
      </c>
      <c r="K127">
        <f t="shared" si="19"/>
        <v>265</v>
      </c>
      <c r="L127">
        <f t="shared" si="19"/>
        <v>531</v>
      </c>
      <c r="M127">
        <f t="shared" si="19"/>
        <v>203</v>
      </c>
      <c r="N127" s="1">
        <f t="shared" si="21"/>
        <v>281</v>
      </c>
      <c r="O127">
        <f t="shared" si="22"/>
        <v>142.30952181776172</v>
      </c>
      <c r="P127">
        <f t="shared" si="23"/>
        <v>0.5064395794226396</v>
      </c>
    </row>
    <row r="128" spans="1:16" ht="15">
      <c r="A128" t="s">
        <v>238</v>
      </c>
      <c r="B128" t="s">
        <v>238</v>
      </c>
      <c r="C128" t="s">
        <v>1171</v>
      </c>
      <c r="D128" t="s">
        <v>1282</v>
      </c>
      <c r="E128" t="s">
        <v>1190</v>
      </c>
      <c r="I128">
        <f t="shared" si="20"/>
        <v>203</v>
      </c>
      <c r="J128">
        <f t="shared" si="19"/>
        <v>203</v>
      </c>
      <c r="K128">
        <f t="shared" si="19"/>
        <v>281</v>
      </c>
      <c r="L128">
        <f t="shared" si="19"/>
        <v>547</v>
      </c>
      <c r="M128">
        <f t="shared" si="19"/>
        <v>219</v>
      </c>
      <c r="N128" s="1">
        <f t="shared" si="21"/>
        <v>290.6</v>
      </c>
      <c r="O128">
        <f t="shared" si="22"/>
        <v>146.8904353591479</v>
      </c>
      <c r="P128">
        <f t="shared" si="23"/>
        <v>0.5054729365421469</v>
      </c>
    </row>
    <row r="129" spans="1:16" ht="15">
      <c r="A129" t="s">
        <v>239</v>
      </c>
      <c r="B129" t="s">
        <v>1179</v>
      </c>
      <c r="C129" t="s">
        <v>1212</v>
      </c>
      <c r="D129" t="s">
        <v>1283</v>
      </c>
      <c r="E129" t="s">
        <v>1021</v>
      </c>
      <c r="I129">
        <f t="shared" si="20"/>
        <v>219</v>
      </c>
      <c r="J129">
        <f t="shared" si="19"/>
        <v>218</v>
      </c>
      <c r="K129">
        <f t="shared" si="19"/>
        <v>281</v>
      </c>
      <c r="L129">
        <f t="shared" si="19"/>
        <v>562</v>
      </c>
      <c r="M129">
        <f t="shared" si="19"/>
        <v>235</v>
      </c>
      <c r="N129" s="1">
        <f t="shared" si="21"/>
        <v>303</v>
      </c>
      <c r="O129">
        <f t="shared" si="22"/>
        <v>147.0289087220605</v>
      </c>
      <c r="P129">
        <f t="shared" si="23"/>
        <v>0.48524392317511716</v>
      </c>
    </row>
    <row r="130" spans="1:16" ht="15">
      <c r="A130" t="s">
        <v>1243</v>
      </c>
      <c r="B130" t="s">
        <v>1258</v>
      </c>
      <c r="C130" t="s">
        <v>1262</v>
      </c>
      <c r="D130" t="s">
        <v>1284</v>
      </c>
      <c r="E130" t="s">
        <v>1286</v>
      </c>
      <c r="I130">
        <f t="shared" si="20"/>
        <v>6234</v>
      </c>
      <c r="J130">
        <f t="shared" si="19"/>
        <v>6406</v>
      </c>
      <c r="K130">
        <f t="shared" si="19"/>
        <v>6550</v>
      </c>
      <c r="L130">
        <f t="shared" si="19"/>
        <v>6796</v>
      </c>
      <c r="M130">
        <f t="shared" si="19"/>
        <v>6455</v>
      </c>
      <c r="N130" s="1">
        <f t="shared" si="21"/>
        <v>6488.2</v>
      </c>
      <c r="O130">
        <f t="shared" si="22"/>
        <v>206.7829780228537</v>
      </c>
      <c r="P130">
        <f t="shared" si="23"/>
        <v>0.031870623288871136</v>
      </c>
    </row>
    <row r="131" spans="1:16" ht="15">
      <c r="A131" t="s">
        <v>1256</v>
      </c>
      <c r="B131" t="s">
        <v>1259</v>
      </c>
      <c r="C131" t="s">
        <v>1263</v>
      </c>
      <c r="D131" t="s">
        <v>1285</v>
      </c>
      <c r="E131" t="s">
        <v>1287</v>
      </c>
      <c r="I131">
        <f t="shared" si="20"/>
        <v>14515</v>
      </c>
      <c r="J131">
        <f t="shared" si="19"/>
        <v>14671</v>
      </c>
      <c r="K131">
        <f t="shared" si="19"/>
        <v>14824</v>
      </c>
      <c r="L131">
        <f t="shared" si="19"/>
        <v>14921</v>
      </c>
      <c r="M131">
        <f t="shared" si="19"/>
        <v>14689</v>
      </c>
      <c r="N131" s="1">
        <f t="shared" si="21"/>
        <v>14724</v>
      </c>
      <c r="O131">
        <f t="shared" si="22"/>
        <v>155.3415591527264</v>
      </c>
      <c r="P131">
        <f t="shared" si="23"/>
        <v>0.010550228141315295</v>
      </c>
    </row>
    <row r="133" ht="15">
      <c r="A133">
        <v>70</v>
      </c>
    </row>
    <row r="134" spans="1:5" ht="15">
      <c r="A134" t="s">
        <v>1288</v>
      </c>
      <c r="B134" t="s">
        <v>1288</v>
      </c>
      <c r="C134" t="s">
        <v>1288</v>
      </c>
      <c r="D134" t="s">
        <v>1288</v>
      </c>
      <c r="E134" t="s">
        <v>1288</v>
      </c>
    </row>
    <row r="135" spans="1:16" ht="15">
      <c r="A135" t="s">
        <v>23</v>
      </c>
      <c r="B135" t="s">
        <v>23</v>
      </c>
      <c r="C135" t="s">
        <v>23</v>
      </c>
      <c r="D135" t="s">
        <v>23</v>
      </c>
      <c r="E135" t="s">
        <v>23</v>
      </c>
      <c r="N135" s="1" t="s">
        <v>1376</v>
      </c>
      <c r="O135" t="s">
        <v>1377</v>
      </c>
      <c r="P135" t="s">
        <v>1378</v>
      </c>
    </row>
    <row r="136" spans="1:16" ht="15">
      <c r="A136" t="s">
        <v>190</v>
      </c>
      <c r="B136" t="s">
        <v>219</v>
      </c>
      <c r="C136" t="s">
        <v>190</v>
      </c>
      <c r="D136" t="s">
        <v>219</v>
      </c>
      <c r="E136" t="s">
        <v>1293</v>
      </c>
      <c r="I136">
        <f>VALUE(MID(A136,FIND(" ",A136)+1,LEN(A136)-FIND(" ",A136)))</f>
        <v>16</v>
      </c>
      <c r="J136">
        <f aca="true" t="shared" si="24" ref="J136:M157">VALUE(MID(B136,FIND(" ",B136)+1,LEN(B136)-FIND(" ",B136)))</f>
        <v>0</v>
      </c>
      <c r="K136">
        <f t="shared" si="24"/>
        <v>16</v>
      </c>
      <c r="L136">
        <f t="shared" si="24"/>
        <v>0</v>
      </c>
      <c r="M136">
        <f t="shared" si="24"/>
        <v>78</v>
      </c>
      <c r="N136" s="1">
        <f>SUM(I136:M136)/5</f>
        <v>22</v>
      </c>
      <c r="O136">
        <f>_xlfn.STDEV.S(I136:M136)</f>
        <v>32.31098884280702</v>
      </c>
      <c r="P136">
        <f>O136/N136</f>
        <v>1.4686813110366828</v>
      </c>
    </row>
    <row r="137" spans="1:16" ht="15">
      <c r="A137" t="s">
        <v>57</v>
      </c>
      <c r="B137" t="s">
        <v>57</v>
      </c>
      <c r="C137" t="s">
        <v>497</v>
      </c>
      <c r="D137" t="s">
        <v>57</v>
      </c>
      <c r="E137" t="s">
        <v>4</v>
      </c>
      <c r="I137">
        <f aca="true" t="shared" si="25" ref="I137:I157">VALUE(MID(A137,FIND(" ",A137)+1,LEN(A137)-FIND(" ",A137)))</f>
        <v>16</v>
      </c>
      <c r="J137">
        <f t="shared" si="24"/>
        <v>16</v>
      </c>
      <c r="K137">
        <f t="shared" si="24"/>
        <v>31</v>
      </c>
      <c r="L137">
        <f t="shared" si="24"/>
        <v>16</v>
      </c>
      <c r="M137">
        <f t="shared" si="24"/>
        <v>78</v>
      </c>
      <c r="N137" s="1">
        <f aca="true" t="shared" si="26" ref="N137:N157">SUM(I137:M137)/5</f>
        <v>31.4</v>
      </c>
      <c r="O137">
        <f aca="true" t="shared" si="27" ref="O137:O157">_xlfn.STDEV.S(I137:M137)</f>
        <v>26.847718711279736</v>
      </c>
      <c r="P137">
        <f aca="true" t="shared" si="28" ref="P137:P157">O137/N137</f>
        <v>0.8550228888942591</v>
      </c>
    </row>
    <row r="138" spans="1:16" ht="15">
      <c r="A138" t="s">
        <v>90</v>
      </c>
      <c r="B138" t="s">
        <v>107</v>
      </c>
      <c r="C138" t="s">
        <v>191</v>
      </c>
      <c r="D138" t="s">
        <v>90</v>
      </c>
      <c r="E138" t="s">
        <v>1141</v>
      </c>
      <c r="I138">
        <f t="shared" si="25"/>
        <v>32</v>
      </c>
      <c r="J138">
        <f t="shared" si="24"/>
        <v>31</v>
      </c>
      <c r="K138">
        <f t="shared" si="24"/>
        <v>47</v>
      </c>
      <c r="L138">
        <f t="shared" si="24"/>
        <v>32</v>
      </c>
      <c r="M138">
        <f t="shared" si="24"/>
        <v>93</v>
      </c>
      <c r="N138" s="1">
        <f t="shared" si="26"/>
        <v>47</v>
      </c>
      <c r="O138">
        <f t="shared" si="27"/>
        <v>26.56124997058685</v>
      </c>
      <c r="P138">
        <f t="shared" si="28"/>
        <v>0.5651329780975926</v>
      </c>
    </row>
    <row r="139" spans="1:16" ht="15">
      <c r="A139" t="s">
        <v>47</v>
      </c>
      <c r="B139" t="s">
        <v>47</v>
      </c>
      <c r="C139" t="s">
        <v>47</v>
      </c>
      <c r="D139" t="s">
        <v>47</v>
      </c>
      <c r="E139" t="s">
        <v>9</v>
      </c>
      <c r="I139">
        <f t="shared" si="25"/>
        <v>47</v>
      </c>
      <c r="J139">
        <f t="shared" si="24"/>
        <v>47</v>
      </c>
      <c r="K139">
        <f t="shared" si="24"/>
        <v>47</v>
      </c>
      <c r="L139">
        <f t="shared" si="24"/>
        <v>47</v>
      </c>
      <c r="M139">
        <f t="shared" si="24"/>
        <v>109</v>
      </c>
      <c r="N139" s="1">
        <f t="shared" si="26"/>
        <v>59.4</v>
      </c>
      <c r="O139">
        <f t="shared" si="27"/>
        <v>27.727242920997394</v>
      </c>
      <c r="P139">
        <f t="shared" si="28"/>
        <v>0.4667886013635925</v>
      </c>
    </row>
    <row r="140" spans="1:16" ht="15">
      <c r="A140" t="s">
        <v>192</v>
      </c>
      <c r="B140" t="s">
        <v>206</v>
      </c>
      <c r="C140" t="s">
        <v>1174</v>
      </c>
      <c r="D140" t="s">
        <v>206</v>
      </c>
      <c r="E140" t="s">
        <v>1161</v>
      </c>
      <c r="I140">
        <f t="shared" si="25"/>
        <v>63</v>
      </c>
      <c r="J140">
        <f t="shared" si="24"/>
        <v>47</v>
      </c>
      <c r="K140">
        <f t="shared" si="24"/>
        <v>62</v>
      </c>
      <c r="L140">
        <f t="shared" si="24"/>
        <v>47</v>
      </c>
      <c r="M140">
        <f t="shared" si="24"/>
        <v>125</v>
      </c>
      <c r="N140" s="1">
        <f t="shared" si="26"/>
        <v>68.8</v>
      </c>
      <c r="O140">
        <f t="shared" si="27"/>
        <v>32.3604697122894</v>
      </c>
      <c r="P140">
        <f t="shared" si="28"/>
        <v>0.47035566442281107</v>
      </c>
    </row>
    <row r="141" spans="1:16" ht="15">
      <c r="A141" t="s">
        <v>80</v>
      </c>
      <c r="B141" t="s">
        <v>38</v>
      </c>
      <c r="C141" t="s">
        <v>1196</v>
      </c>
      <c r="D141" t="s">
        <v>80</v>
      </c>
      <c r="E141" t="s">
        <v>1144</v>
      </c>
      <c r="I141">
        <f t="shared" si="25"/>
        <v>63</v>
      </c>
      <c r="J141">
        <f t="shared" si="24"/>
        <v>62</v>
      </c>
      <c r="K141">
        <f t="shared" si="24"/>
        <v>78</v>
      </c>
      <c r="L141">
        <f t="shared" si="24"/>
        <v>63</v>
      </c>
      <c r="M141">
        <f t="shared" si="24"/>
        <v>125</v>
      </c>
      <c r="N141" s="1">
        <f t="shared" si="26"/>
        <v>78.2</v>
      </c>
      <c r="O141">
        <f t="shared" si="27"/>
        <v>26.994443872767594</v>
      </c>
      <c r="P141">
        <f t="shared" si="28"/>
        <v>0.34519749197912525</v>
      </c>
    </row>
    <row r="142" spans="1:16" ht="15">
      <c r="A142" t="s">
        <v>242</v>
      </c>
      <c r="B142" t="s">
        <v>242</v>
      </c>
      <c r="C142" t="s">
        <v>1197</v>
      </c>
      <c r="D142" t="s">
        <v>242</v>
      </c>
      <c r="E142" t="s">
        <v>339</v>
      </c>
      <c r="I142">
        <f t="shared" si="25"/>
        <v>78</v>
      </c>
      <c r="J142">
        <f t="shared" si="24"/>
        <v>78</v>
      </c>
      <c r="K142">
        <f t="shared" si="24"/>
        <v>94</v>
      </c>
      <c r="L142">
        <f t="shared" si="24"/>
        <v>78</v>
      </c>
      <c r="M142">
        <f t="shared" si="24"/>
        <v>140</v>
      </c>
      <c r="N142" s="1">
        <f t="shared" si="26"/>
        <v>93.6</v>
      </c>
      <c r="O142">
        <f t="shared" si="27"/>
        <v>26.84771871127972</v>
      </c>
      <c r="P142">
        <f t="shared" si="28"/>
        <v>0.28683460161623636</v>
      </c>
    </row>
    <row r="143" spans="1:16" ht="15">
      <c r="A143" t="s">
        <v>51</v>
      </c>
      <c r="B143" t="s">
        <v>51</v>
      </c>
      <c r="C143" t="s">
        <v>51</v>
      </c>
      <c r="D143" t="s">
        <v>51</v>
      </c>
      <c r="E143" t="s">
        <v>19</v>
      </c>
      <c r="I143">
        <f t="shared" si="25"/>
        <v>94</v>
      </c>
      <c r="J143">
        <f t="shared" si="24"/>
        <v>94</v>
      </c>
      <c r="K143">
        <f t="shared" si="24"/>
        <v>94</v>
      </c>
      <c r="L143">
        <f t="shared" si="24"/>
        <v>94</v>
      </c>
      <c r="M143">
        <f t="shared" si="24"/>
        <v>156</v>
      </c>
      <c r="N143" s="1">
        <f t="shared" si="26"/>
        <v>106.4</v>
      </c>
      <c r="O143">
        <f t="shared" si="27"/>
        <v>27.72724292099738</v>
      </c>
      <c r="P143">
        <f t="shared" si="28"/>
        <v>0.2605943883552385</v>
      </c>
    </row>
    <row r="144" spans="1:16" ht="15">
      <c r="A144" t="s">
        <v>1184</v>
      </c>
      <c r="B144" t="s">
        <v>98</v>
      </c>
      <c r="C144" t="s">
        <v>1199</v>
      </c>
      <c r="D144" t="s">
        <v>98</v>
      </c>
      <c r="E144" t="s">
        <v>425</v>
      </c>
      <c r="I144">
        <f t="shared" si="25"/>
        <v>110</v>
      </c>
      <c r="J144">
        <f t="shared" si="24"/>
        <v>94</v>
      </c>
      <c r="K144">
        <f t="shared" si="24"/>
        <v>109</v>
      </c>
      <c r="L144">
        <f t="shared" si="24"/>
        <v>94</v>
      </c>
      <c r="M144">
        <f t="shared" si="24"/>
        <v>156</v>
      </c>
      <c r="N144" s="1">
        <f t="shared" si="26"/>
        <v>112.6</v>
      </c>
      <c r="O144">
        <f t="shared" si="27"/>
        <v>25.471552759892738</v>
      </c>
      <c r="P144">
        <f t="shared" si="28"/>
        <v>0.22621272433297282</v>
      </c>
    </row>
    <row r="145" spans="1:16" ht="15">
      <c r="A145" t="s">
        <v>1185</v>
      </c>
      <c r="B145" t="s">
        <v>516</v>
      </c>
      <c r="C145" t="s">
        <v>1185</v>
      </c>
      <c r="D145" t="s">
        <v>194</v>
      </c>
      <c r="E145" t="s">
        <v>1206</v>
      </c>
      <c r="I145">
        <f t="shared" si="25"/>
        <v>125</v>
      </c>
      <c r="J145">
        <f t="shared" si="24"/>
        <v>109</v>
      </c>
      <c r="K145">
        <f t="shared" si="24"/>
        <v>125</v>
      </c>
      <c r="L145">
        <f t="shared" si="24"/>
        <v>110</v>
      </c>
      <c r="M145">
        <f t="shared" si="24"/>
        <v>172</v>
      </c>
      <c r="N145" s="1">
        <f t="shared" si="26"/>
        <v>128.2</v>
      </c>
      <c r="O145">
        <f t="shared" si="27"/>
        <v>25.684625751604806</v>
      </c>
      <c r="P145">
        <f t="shared" si="28"/>
        <v>0.20034809478630897</v>
      </c>
    </row>
    <row r="146" spans="1:16" ht="15">
      <c r="A146" t="s">
        <v>195</v>
      </c>
      <c r="B146" t="s">
        <v>195</v>
      </c>
      <c r="C146" t="s">
        <v>1200</v>
      </c>
      <c r="D146" t="s">
        <v>195</v>
      </c>
      <c r="E146" t="s">
        <v>1207</v>
      </c>
      <c r="I146">
        <f t="shared" si="25"/>
        <v>125</v>
      </c>
      <c r="J146">
        <f t="shared" si="24"/>
        <v>125</v>
      </c>
      <c r="K146">
        <f t="shared" si="24"/>
        <v>141</v>
      </c>
      <c r="L146">
        <f t="shared" si="24"/>
        <v>125</v>
      </c>
      <c r="M146">
        <f t="shared" si="24"/>
        <v>187</v>
      </c>
      <c r="N146" s="1">
        <f t="shared" si="26"/>
        <v>140.6</v>
      </c>
      <c r="O146">
        <f t="shared" si="27"/>
        <v>26.84771871127972</v>
      </c>
      <c r="P146">
        <f t="shared" si="28"/>
        <v>0.19095105769046744</v>
      </c>
    </row>
    <row r="147" spans="1:16" ht="15">
      <c r="A147" t="s">
        <v>1186</v>
      </c>
      <c r="B147" t="s">
        <v>1186</v>
      </c>
      <c r="C147" t="s">
        <v>1186</v>
      </c>
      <c r="D147" t="s">
        <v>1186</v>
      </c>
      <c r="E147" t="s">
        <v>1166</v>
      </c>
      <c r="I147">
        <f t="shared" si="25"/>
        <v>141</v>
      </c>
      <c r="J147">
        <f t="shared" si="24"/>
        <v>141</v>
      </c>
      <c r="K147">
        <f t="shared" si="24"/>
        <v>141</v>
      </c>
      <c r="L147">
        <f t="shared" si="24"/>
        <v>141</v>
      </c>
      <c r="M147">
        <f t="shared" si="24"/>
        <v>203</v>
      </c>
      <c r="N147" s="1">
        <f t="shared" si="26"/>
        <v>153.4</v>
      </c>
      <c r="O147">
        <f t="shared" si="27"/>
        <v>27.72724292099738</v>
      </c>
      <c r="P147">
        <f t="shared" si="28"/>
        <v>0.18075125763362046</v>
      </c>
    </row>
    <row r="148" spans="1:16" ht="15">
      <c r="A148" t="s">
        <v>1187</v>
      </c>
      <c r="B148" t="s">
        <v>196</v>
      </c>
      <c r="C148" t="s">
        <v>1201</v>
      </c>
      <c r="D148" t="s">
        <v>196</v>
      </c>
      <c r="E148" t="s">
        <v>1150</v>
      </c>
      <c r="I148">
        <f t="shared" si="25"/>
        <v>157</v>
      </c>
      <c r="J148">
        <f t="shared" si="24"/>
        <v>141</v>
      </c>
      <c r="K148">
        <f t="shared" si="24"/>
        <v>156</v>
      </c>
      <c r="L148">
        <f t="shared" si="24"/>
        <v>141</v>
      </c>
      <c r="M148">
        <f t="shared" si="24"/>
        <v>203</v>
      </c>
      <c r="N148" s="1">
        <f t="shared" si="26"/>
        <v>159.6</v>
      </c>
      <c r="O148">
        <f t="shared" si="27"/>
        <v>25.471552759892738</v>
      </c>
      <c r="P148">
        <f t="shared" si="28"/>
        <v>0.1595961952374232</v>
      </c>
    </row>
    <row r="149" spans="1:16" ht="15">
      <c r="A149" t="s">
        <v>1003</v>
      </c>
      <c r="B149" t="s">
        <v>517</v>
      </c>
      <c r="C149" t="s">
        <v>1003</v>
      </c>
      <c r="D149" t="s">
        <v>1188</v>
      </c>
      <c r="E149" t="s">
        <v>1260</v>
      </c>
      <c r="I149">
        <f t="shared" si="25"/>
        <v>172</v>
      </c>
      <c r="J149">
        <f t="shared" si="24"/>
        <v>156</v>
      </c>
      <c r="K149">
        <f t="shared" si="24"/>
        <v>172</v>
      </c>
      <c r="L149">
        <f t="shared" si="24"/>
        <v>157</v>
      </c>
      <c r="M149">
        <f t="shared" si="24"/>
        <v>218</v>
      </c>
      <c r="N149" s="1">
        <f t="shared" si="26"/>
        <v>175</v>
      </c>
      <c r="O149">
        <f t="shared" si="27"/>
        <v>25.25866188063018</v>
      </c>
      <c r="P149">
        <f t="shared" si="28"/>
        <v>0.14433521074645816</v>
      </c>
    </row>
    <row r="150" spans="1:16" ht="15">
      <c r="A150" t="s">
        <v>1177</v>
      </c>
      <c r="B150" t="s">
        <v>1177</v>
      </c>
      <c r="C150" t="s">
        <v>1177</v>
      </c>
      <c r="D150" t="s">
        <v>1177</v>
      </c>
      <c r="E150" t="s">
        <v>1209</v>
      </c>
      <c r="I150">
        <f t="shared" si="25"/>
        <v>172</v>
      </c>
      <c r="J150">
        <f t="shared" si="24"/>
        <v>172</v>
      </c>
      <c r="K150">
        <f t="shared" si="24"/>
        <v>172</v>
      </c>
      <c r="L150">
        <f t="shared" si="24"/>
        <v>172</v>
      </c>
      <c r="M150">
        <f t="shared" si="24"/>
        <v>234</v>
      </c>
      <c r="N150" s="1">
        <f t="shared" si="26"/>
        <v>184.4</v>
      </c>
      <c r="O150">
        <f t="shared" si="27"/>
        <v>27.727242920997444</v>
      </c>
      <c r="P150">
        <f t="shared" si="28"/>
        <v>0.15036465792297962</v>
      </c>
    </row>
    <row r="151" spans="1:16" ht="15">
      <c r="A151" t="s">
        <v>1004</v>
      </c>
      <c r="B151" t="s">
        <v>235</v>
      </c>
      <c r="C151" t="s">
        <v>866</v>
      </c>
      <c r="D151" t="s">
        <v>235</v>
      </c>
      <c r="E151" t="s">
        <v>1261</v>
      </c>
      <c r="I151">
        <f t="shared" si="25"/>
        <v>188</v>
      </c>
      <c r="J151">
        <f t="shared" si="24"/>
        <v>172</v>
      </c>
      <c r="K151">
        <f t="shared" si="24"/>
        <v>187</v>
      </c>
      <c r="L151">
        <f t="shared" si="24"/>
        <v>172</v>
      </c>
      <c r="M151">
        <f t="shared" si="24"/>
        <v>234</v>
      </c>
      <c r="N151" s="1">
        <f t="shared" si="26"/>
        <v>190.6</v>
      </c>
      <c r="O151">
        <f t="shared" si="27"/>
        <v>25.47155275989281</v>
      </c>
      <c r="P151">
        <f t="shared" si="28"/>
        <v>0.13363878677803154</v>
      </c>
    </row>
    <row r="152" spans="1:16" ht="15">
      <c r="A152" t="s">
        <v>1203</v>
      </c>
      <c r="B152" t="s">
        <v>1178</v>
      </c>
      <c r="C152" t="s">
        <v>1203</v>
      </c>
      <c r="D152" t="s">
        <v>1189</v>
      </c>
      <c r="E152" t="s">
        <v>1210</v>
      </c>
      <c r="I152">
        <f t="shared" si="25"/>
        <v>203</v>
      </c>
      <c r="J152">
        <f t="shared" si="24"/>
        <v>187</v>
      </c>
      <c r="K152">
        <f t="shared" si="24"/>
        <v>203</v>
      </c>
      <c r="L152">
        <f t="shared" si="24"/>
        <v>188</v>
      </c>
      <c r="M152">
        <f t="shared" si="24"/>
        <v>250</v>
      </c>
      <c r="N152" s="1">
        <f t="shared" si="26"/>
        <v>206.2</v>
      </c>
      <c r="O152">
        <f t="shared" si="27"/>
        <v>25.684625751604734</v>
      </c>
      <c r="P152">
        <f t="shared" si="28"/>
        <v>0.1245617155751927</v>
      </c>
    </row>
    <row r="153" spans="1:16" ht="15">
      <c r="A153" t="s">
        <v>781</v>
      </c>
      <c r="B153" t="s">
        <v>925</v>
      </c>
      <c r="C153" t="s">
        <v>781</v>
      </c>
      <c r="D153" t="s">
        <v>925</v>
      </c>
      <c r="E153" t="s">
        <v>1211</v>
      </c>
      <c r="I153">
        <f t="shared" si="25"/>
        <v>219</v>
      </c>
      <c r="J153">
        <f t="shared" si="24"/>
        <v>203</v>
      </c>
      <c r="K153">
        <f t="shared" si="24"/>
        <v>219</v>
      </c>
      <c r="L153">
        <f t="shared" si="24"/>
        <v>203</v>
      </c>
      <c r="M153">
        <f t="shared" si="24"/>
        <v>265</v>
      </c>
      <c r="N153" s="1">
        <f t="shared" si="26"/>
        <v>221.8</v>
      </c>
      <c r="O153">
        <f t="shared" si="27"/>
        <v>25.440125785852498</v>
      </c>
      <c r="P153">
        <f t="shared" si="28"/>
        <v>0.11469849317336563</v>
      </c>
    </row>
    <row r="154" spans="1:16" ht="15">
      <c r="A154" t="s">
        <v>1190</v>
      </c>
      <c r="B154" t="s">
        <v>1190</v>
      </c>
      <c r="C154" t="s">
        <v>1190</v>
      </c>
      <c r="D154" t="s">
        <v>1190</v>
      </c>
      <c r="E154" t="s">
        <v>1171</v>
      </c>
      <c r="I154">
        <f t="shared" si="25"/>
        <v>219</v>
      </c>
      <c r="J154">
        <f t="shared" si="24"/>
        <v>219</v>
      </c>
      <c r="K154">
        <f t="shared" si="24"/>
        <v>219</v>
      </c>
      <c r="L154">
        <f t="shared" si="24"/>
        <v>219</v>
      </c>
      <c r="M154">
        <f t="shared" si="24"/>
        <v>281</v>
      </c>
      <c r="N154" s="1">
        <f t="shared" si="26"/>
        <v>231.4</v>
      </c>
      <c r="O154">
        <f t="shared" si="27"/>
        <v>27.727242920997444</v>
      </c>
      <c r="P154">
        <f t="shared" si="28"/>
        <v>0.11982386742004081</v>
      </c>
    </row>
    <row r="155" spans="1:16" ht="15">
      <c r="A155" t="s">
        <v>1021</v>
      </c>
      <c r="B155" t="s">
        <v>239</v>
      </c>
      <c r="C155" t="s">
        <v>1204</v>
      </c>
      <c r="D155" t="s">
        <v>1021</v>
      </c>
      <c r="E155" t="s">
        <v>1212</v>
      </c>
      <c r="I155">
        <f t="shared" si="25"/>
        <v>235</v>
      </c>
      <c r="J155">
        <f t="shared" si="24"/>
        <v>219</v>
      </c>
      <c r="K155">
        <f t="shared" si="24"/>
        <v>234</v>
      </c>
      <c r="L155">
        <f t="shared" si="24"/>
        <v>235</v>
      </c>
      <c r="M155">
        <f t="shared" si="24"/>
        <v>281</v>
      </c>
      <c r="N155" s="1">
        <f t="shared" si="26"/>
        <v>240.8</v>
      </c>
      <c r="O155">
        <f t="shared" si="27"/>
        <v>23.477648945326703</v>
      </c>
      <c r="P155">
        <f t="shared" si="28"/>
        <v>0.0974985421317554</v>
      </c>
    </row>
    <row r="156" spans="1:16" ht="15">
      <c r="A156" t="s">
        <v>246</v>
      </c>
      <c r="B156" t="s">
        <v>1241</v>
      </c>
      <c r="C156" t="s">
        <v>1258</v>
      </c>
      <c r="D156" t="s">
        <v>1243</v>
      </c>
      <c r="E156" t="s">
        <v>1294</v>
      </c>
      <c r="I156">
        <f t="shared" si="25"/>
        <v>6453</v>
      </c>
      <c r="J156">
        <f t="shared" si="24"/>
        <v>6218</v>
      </c>
      <c r="K156">
        <f t="shared" si="24"/>
        <v>6406</v>
      </c>
      <c r="L156">
        <f t="shared" si="24"/>
        <v>6234</v>
      </c>
      <c r="M156">
        <f t="shared" si="24"/>
        <v>6468</v>
      </c>
      <c r="N156" s="1">
        <f t="shared" si="26"/>
        <v>6355.8</v>
      </c>
      <c r="O156">
        <f t="shared" si="27"/>
        <v>120.8105955618132</v>
      </c>
      <c r="P156">
        <f t="shared" si="28"/>
        <v>0.019007929066649863</v>
      </c>
    </row>
    <row r="157" spans="1:16" ht="15">
      <c r="A157" t="s">
        <v>1289</v>
      </c>
      <c r="B157" t="s">
        <v>1290</v>
      </c>
      <c r="C157" t="s">
        <v>1291</v>
      </c>
      <c r="D157" t="s">
        <v>1292</v>
      </c>
      <c r="E157" t="s">
        <v>1295</v>
      </c>
      <c r="I157">
        <f t="shared" si="25"/>
        <v>14672</v>
      </c>
      <c r="J157">
        <f t="shared" si="24"/>
        <v>14486</v>
      </c>
      <c r="K157">
        <f t="shared" si="24"/>
        <v>14734</v>
      </c>
      <c r="L157">
        <f t="shared" si="24"/>
        <v>14549</v>
      </c>
      <c r="M157">
        <f t="shared" si="24"/>
        <v>14812</v>
      </c>
      <c r="N157" s="1">
        <f t="shared" si="26"/>
        <v>14650.6</v>
      </c>
      <c r="O157">
        <f t="shared" si="27"/>
        <v>133.11573911450142</v>
      </c>
      <c r="P157">
        <f t="shared" si="28"/>
        <v>0.00908602645041851</v>
      </c>
    </row>
    <row r="159" ht="15">
      <c r="A159">
        <v>80</v>
      </c>
    </row>
    <row r="160" spans="1:5" ht="15">
      <c r="A160" t="s">
        <v>1296</v>
      </c>
      <c r="B160" t="s">
        <v>1296</v>
      </c>
      <c r="C160" t="s">
        <v>1296</v>
      </c>
      <c r="D160" t="s">
        <v>1296</v>
      </c>
      <c r="E160" t="s">
        <v>1296</v>
      </c>
    </row>
    <row r="161" spans="1:16" ht="15">
      <c r="A161" t="s">
        <v>23</v>
      </c>
      <c r="B161" t="s">
        <v>23</v>
      </c>
      <c r="C161" t="s">
        <v>23</v>
      </c>
      <c r="D161" t="s">
        <v>23</v>
      </c>
      <c r="E161" t="s">
        <v>23</v>
      </c>
      <c r="N161" s="1" t="s">
        <v>1376</v>
      </c>
      <c r="O161" t="s">
        <v>1377</v>
      </c>
      <c r="P161" t="s">
        <v>1378</v>
      </c>
    </row>
    <row r="162" spans="1:16" ht="15">
      <c r="A162" t="s">
        <v>1140</v>
      </c>
      <c r="B162" t="s">
        <v>190</v>
      </c>
      <c r="C162" t="s">
        <v>190</v>
      </c>
      <c r="D162" t="s">
        <v>190</v>
      </c>
      <c r="E162" t="s">
        <v>219</v>
      </c>
      <c r="I162">
        <f>VALUE(MID(A162,FIND(" ",A162)+1,LEN(A162)-FIND(" ",A162)))</f>
        <v>62</v>
      </c>
      <c r="J162">
        <f aca="true" t="shared" si="29" ref="J162:M183">VALUE(MID(B162,FIND(" ",B162)+1,LEN(B162)-FIND(" ",B162)))</f>
        <v>16</v>
      </c>
      <c r="K162">
        <f t="shared" si="29"/>
        <v>16</v>
      </c>
      <c r="L162">
        <f t="shared" si="29"/>
        <v>16</v>
      </c>
      <c r="M162">
        <f t="shared" si="29"/>
        <v>0</v>
      </c>
      <c r="N162" s="1">
        <f>SUM(I162:M162)/5</f>
        <v>22</v>
      </c>
      <c r="O162">
        <f>_xlfn.STDEV.S(I162:M162)</f>
        <v>23.40939982143925</v>
      </c>
      <c r="P162">
        <f>O162/N162</f>
        <v>1.0640636282472387</v>
      </c>
    </row>
    <row r="163" spans="1:16" ht="15">
      <c r="A163" t="s">
        <v>4</v>
      </c>
      <c r="B163" t="s">
        <v>497</v>
      </c>
      <c r="C163" t="s">
        <v>57</v>
      </c>
      <c r="D163" t="s">
        <v>77</v>
      </c>
      <c r="E163" t="s">
        <v>57</v>
      </c>
      <c r="I163">
        <f aca="true" t="shared" si="30" ref="I163:I183">VALUE(MID(A163,FIND(" ",A163)+1,LEN(A163)-FIND(" ",A163)))</f>
        <v>78</v>
      </c>
      <c r="J163">
        <f t="shared" si="29"/>
        <v>31</v>
      </c>
      <c r="K163">
        <f t="shared" si="29"/>
        <v>16</v>
      </c>
      <c r="L163">
        <f t="shared" si="29"/>
        <v>32</v>
      </c>
      <c r="M163">
        <f t="shared" si="29"/>
        <v>16</v>
      </c>
      <c r="N163" s="1">
        <f aca="true" t="shared" si="31" ref="N163:N183">SUM(I163:M163)/5</f>
        <v>34.6</v>
      </c>
      <c r="O163">
        <f aca="true" t="shared" si="32" ref="O163:O183">_xlfn.STDEV.S(I163:M163)</f>
        <v>25.47155275989275</v>
      </c>
      <c r="P163">
        <f aca="true" t="shared" si="33" ref="P163:P183">O163/N163</f>
        <v>0.7361720450836055</v>
      </c>
    </row>
    <row r="164" spans="1:16" ht="15">
      <c r="A164" t="s">
        <v>1141</v>
      </c>
      <c r="B164" t="s">
        <v>1299</v>
      </c>
      <c r="C164" t="s">
        <v>90</v>
      </c>
      <c r="D164" t="s">
        <v>1302</v>
      </c>
      <c r="E164" t="s">
        <v>90</v>
      </c>
      <c r="I164">
        <f t="shared" si="30"/>
        <v>93</v>
      </c>
      <c r="J164">
        <f t="shared" si="29"/>
        <v>94</v>
      </c>
      <c r="K164">
        <f t="shared" si="29"/>
        <v>32</v>
      </c>
      <c r="L164">
        <f t="shared" si="29"/>
        <v>391</v>
      </c>
      <c r="M164">
        <f t="shared" si="29"/>
        <v>32</v>
      </c>
      <c r="N164" s="1">
        <f t="shared" si="31"/>
        <v>128.4</v>
      </c>
      <c r="O164">
        <f t="shared" si="32"/>
        <v>149.9843325150997</v>
      </c>
      <c r="P164">
        <f t="shared" si="33"/>
        <v>1.1681022781549821</v>
      </c>
    </row>
    <row r="165" spans="1:16" ht="15">
      <c r="A165" t="s">
        <v>9</v>
      </c>
      <c r="B165" t="s">
        <v>9</v>
      </c>
      <c r="C165" t="s">
        <v>47</v>
      </c>
      <c r="D165" t="s">
        <v>1303</v>
      </c>
      <c r="E165" t="s">
        <v>180</v>
      </c>
      <c r="I165">
        <f t="shared" si="30"/>
        <v>109</v>
      </c>
      <c r="J165">
        <f t="shared" si="29"/>
        <v>109</v>
      </c>
      <c r="K165">
        <f t="shared" si="29"/>
        <v>47</v>
      </c>
      <c r="L165">
        <f t="shared" si="29"/>
        <v>407</v>
      </c>
      <c r="M165">
        <f t="shared" si="29"/>
        <v>32</v>
      </c>
      <c r="N165" s="1">
        <f t="shared" si="31"/>
        <v>140.8</v>
      </c>
      <c r="O165">
        <f t="shared" si="32"/>
        <v>152.90585338697795</v>
      </c>
      <c r="P165">
        <f t="shared" si="33"/>
        <v>1.0859790723506957</v>
      </c>
    </row>
    <row r="166" spans="1:16" ht="15">
      <c r="A166" t="s">
        <v>1161</v>
      </c>
      <c r="B166" t="s">
        <v>1161</v>
      </c>
      <c r="C166" t="s">
        <v>192</v>
      </c>
      <c r="D166" t="s">
        <v>1304</v>
      </c>
      <c r="E166" t="s">
        <v>206</v>
      </c>
      <c r="I166">
        <f t="shared" si="30"/>
        <v>125</v>
      </c>
      <c r="J166">
        <f t="shared" si="29"/>
        <v>125</v>
      </c>
      <c r="K166">
        <f t="shared" si="29"/>
        <v>63</v>
      </c>
      <c r="L166">
        <f t="shared" si="29"/>
        <v>422</v>
      </c>
      <c r="M166">
        <f t="shared" si="29"/>
        <v>47</v>
      </c>
      <c r="N166" s="1">
        <f t="shared" si="31"/>
        <v>156.4</v>
      </c>
      <c r="O166">
        <f t="shared" si="32"/>
        <v>152.6492712069075</v>
      </c>
      <c r="P166">
        <f t="shared" si="33"/>
        <v>0.9760183581004317</v>
      </c>
    </row>
    <row r="167" spans="1:16" ht="15">
      <c r="A167" t="s">
        <v>1144</v>
      </c>
      <c r="B167" t="s">
        <v>14</v>
      </c>
      <c r="C167" t="s">
        <v>80</v>
      </c>
      <c r="D167" t="s">
        <v>1305</v>
      </c>
      <c r="E167" t="s">
        <v>80</v>
      </c>
      <c r="I167">
        <f t="shared" si="30"/>
        <v>125</v>
      </c>
      <c r="J167">
        <f t="shared" si="29"/>
        <v>141</v>
      </c>
      <c r="K167">
        <f t="shared" si="29"/>
        <v>63</v>
      </c>
      <c r="L167">
        <f t="shared" si="29"/>
        <v>438</v>
      </c>
      <c r="M167">
        <f t="shared" si="29"/>
        <v>63</v>
      </c>
      <c r="N167" s="1">
        <f t="shared" si="31"/>
        <v>166</v>
      </c>
      <c r="O167">
        <f t="shared" si="32"/>
        <v>156.13135495473034</v>
      </c>
      <c r="P167">
        <f t="shared" si="33"/>
        <v>0.9405503310525924</v>
      </c>
    </row>
    <row r="168" spans="1:16" ht="15">
      <c r="A168" t="s">
        <v>339</v>
      </c>
      <c r="B168" t="s">
        <v>1162</v>
      </c>
      <c r="C168" t="s">
        <v>242</v>
      </c>
      <c r="D168" t="s">
        <v>1306</v>
      </c>
      <c r="E168" t="s">
        <v>193</v>
      </c>
      <c r="I168">
        <f t="shared" si="30"/>
        <v>140</v>
      </c>
      <c r="J168">
        <f t="shared" si="29"/>
        <v>141</v>
      </c>
      <c r="K168">
        <f t="shared" si="29"/>
        <v>78</v>
      </c>
      <c r="L168">
        <f t="shared" si="29"/>
        <v>454</v>
      </c>
      <c r="M168">
        <f t="shared" si="29"/>
        <v>79</v>
      </c>
      <c r="N168" s="1">
        <f t="shared" si="31"/>
        <v>178.4</v>
      </c>
      <c r="O168">
        <f t="shared" si="32"/>
        <v>157.15374637596142</v>
      </c>
      <c r="P168">
        <f t="shared" si="33"/>
        <v>0.8809066500894698</v>
      </c>
    </row>
    <row r="169" spans="1:16" ht="15">
      <c r="A169" t="s">
        <v>19</v>
      </c>
      <c r="B169" t="s">
        <v>19</v>
      </c>
      <c r="C169" t="s">
        <v>51</v>
      </c>
      <c r="D169" t="s">
        <v>1307</v>
      </c>
      <c r="E169" t="s">
        <v>367</v>
      </c>
      <c r="I169">
        <f t="shared" si="30"/>
        <v>156</v>
      </c>
      <c r="J169">
        <f t="shared" si="29"/>
        <v>156</v>
      </c>
      <c r="K169">
        <f t="shared" si="29"/>
        <v>94</v>
      </c>
      <c r="L169">
        <f t="shared" si="29"/>
        <v>454</v>
      </c>
      <c r="M169">
        <f t="shared" si="29"/>
        <v>157</v>
      </c>
      <c r="N169" s="1">
        <f t="shared" si="31"/>
        <v>203.4</v>
      </c>
      <c r="O169">
        <f t="shared" si="32"/>
        <v>142.66674454826537</v>
      </c>
      <c r="P169">
        <f t="shared" si="33"/>
        <v>0.7014097568744609</v>
      </c>
    </row>
    <row r="170" spans="1:16" ht="15">
      <c r="A170" t="s">
        <v>1163</v>
      </c>
      <c r="B170" t="s">
        <v>1163</v>
      </c>
      <c r="C170" t="s">
        <v>1184</v>
      </c>
      <c r="D170" t="s">
        <v>1308</v>
      </c>
      <c r="E170" t="s">
        <v>1163</v>
      </c>
      <c r="I170">
        <f t="shared" si="30"/>
        <v>172</v>
      </c>
      <c r="J170">
        <f t="shared" si="29"/>
        <v>172</v>
      </c>
      <c r="K170">
        <f t="shared" si="29"/>
        <v>110</v>
      </c>
      <c r="L170">
        <f t="shared" si="29"/>
        <v>469</v>
      </c>
      <c r="M170">
        <f t="shared" si="29"/>
        <v>172</v>
      </c>
      <c r="N170" s="1">
        <f t="shared" si="31"/>
        <v>219</v>
      </c>
      <c r="O170">
        <f t="shared" si="32"/>
        <v>142.30952181776172</v>
      </c>
      <c r="P170">
        <f t="shared" si="33"/>
        <v>0.6498151681176334</v>
      </c>
    </row>
    <row r="171" spans="1:16" ht="15">
      <c r="A171" t="s">
        <v>1206</v>
      </c>
      <c r="B171" t="s">
        <v>1164</v>
      </c>
      <c r="C171" t="s">
        <v>194</v>
      </c>
      <c r="D171" t="s">
        <v>1309</v>
      </c>
      <c r="E171" t="s">
        <v>1322</v>
      </c>
      <c r="I171">
        <f t="shared" si="30"/>
        <v>172</v>
      </c>
      <c r="J171">
        <f t="shared" si="29"/>
        <v>187</v>
      </c>
      <c r="K171">
        <f t="shared" si="29"/>
        <v>110</v>
      </c>
      <c r="L171">
        <f t="shared" si="29"/>
        <v>485</v>
      </c>
      <c r="M171">
        <f t="shared" si="29"/>
        <v>188</v>
      </c>
      <c r="N171" s="1">
        <f t="shared" si="31"/>
        <v>228.4</v>
      </c>
      <c r="O171">
        <f t="shared" si="32"/>
        <v>146.96019869338772</v>
      </c>
      <c r="P171">
        <f t="shared" si="33"/>
        <v>0.6434334443668465</v>
      </c>
    </row>
    <row r="172" spans="1:16" ht="15">
      <c r="A172" t="s">
        <v>1207</v>
      </c>
      <c r="B172" t="s">
        <v>1207</v>
      </c>
      <c r="C172" t="s">
        <v>195</v>
      </c>
      <c r="D172" t="s">
        <v>1310</v>
      </c>
      <c r="E172" t="s">
        <v>575</v>
      </c>
      <c r="I172">
        <f t="shared" si="30"/>
        <v>187</v>
      </c>
      <c r="J172">
        <f t="shared" si="29"/>
        <v>187</v>
      </c>
      <c r="K172">
        <f t="shared" si="29"/>
        <v>125</v>
      </c>
      <c r="L172">
        <f t="shared" si="29"/>
        <v>500</v>
      </c>
      <c r="M172">
        <f t="shared" si="29"/>
        <v>204</v>
      </c>
      <c r="N172" s="1">
        <f t="shared" si="31"/>
        <v>240.6</v>
      </c>
      <c r="O172">
        <f t="shared" si="32"/>
        <v>148.10232948876936</v>
      </c>
      <c r="P172">
        <f t="shared" si="33"/>
        <v>0.6155541541511611</v>
      </c>
    </row>
    <row r="173" spans="1:16" ht="15">
      <c r="A173" t="s">
        <v>1166</v>
      </c>
      <c r="B173" t="s">
        <v>1166</v>
      </c>
      <c r="C173" t="s">
        <v>1186</v>
      </c>
      <c r="D173" t="s">
        <v>1311</v>
      </c>
      <c r="E173" t="s">
        <v>1252</v>
      </c>
      <c r="I173">
        <f t="shared" si="30"/>
        <v>203</v>
      </c>
      <c r="J173">
        <f t="shared" si="29"/>
        <v>203</v>
      </c>
      <c r="K173">
        <f t="shared" si="29"/>
        <v>141</v>
      </c>
      <c r="L173">
        <f t="shared" si="29"/>
        <v>516</v>
      </c>
      <c r="M173">
        <f t="shared" si="29"/>
        <v>219</v>
      </c>
      <c r="N173" s="1">
        <f t="shared" si="31"/>
        <v>256.4</v>
      </c>
      <c r="O173">
        <f t="shared" si="32"/>
        <v>148.1647731412565</v>
      </c>
      <c r="P173">
        <f t="shared" si="33"/>
        <v>0.5778657298800955</v>
      </c>
    </row>
    <row r="174" spans="1:16" ht="15">
      <c r="A174" t="s">
        <v>1150</v>
      </c>
      <c r="B174" t="s">
        <v>1167</v>
      </c>
      <c r="C174" t="s">
        <v>196</v>
      </c>
      <c r="D174" t="s">
        <v>1312</v>
      </c>
      <c r="E174" t="s">
        <v>1167</v>
      </c>
      <c r="I174">
        <f t="shared" si="30"/>
        <v>203</v>
      </c>
      <c r="J174">
        <f t="shared" si="29"/>
        <v>219</v>
      </c>
      <c r="K174">
        <f t="shared" si="29"/>
        <v>141</v>
      </c>
      <c r="L174">
        <f t="shared" si="29"/>
        <v>516</v>
      </c>
      <c r="M174">
        <f t="shared" si="29"/>
        <v>219</v>
      </c>
      <c r="N174" s="1">
        <f t="shared" si="31"/>
        <v>259.6</v>
      </c>
      <c r="O174">
        <f t="shared" si="32"/>
        <v>146.8904353591479</v>
      </c>
      <c r="P174">
        <f t="shared" si="33"/>
        <v>0.5658337263449456</v>
      </c>
    </row>
    <row r="175" spans="1:16" ht="15">
      <c r="A175" t="s">
        <v>1260</v>
      </c>
      <c r="B175" t="s">
        <v>1208</v>
      </c>
      <c r="C175" t="s">
        <v>1188</v>
      </c>
      <c r="D175" t="s">
        <v>1313</v>
      </c>
      <c r="E175" t="s">
        <v>311</v>
      </c>
      <c r="I175">
        <f t="shared" si="30"/>
        <v>218</v>
      </c>
      <c r="J175">
        <f t="shared" si="29"/>
        <v>219</v>
      </c>
      <c r="K175">
        <f t="shared" si="29"/>
        <v>157</v>
      </c>
      <c r="L175">
        <f t="shared" si="29"/>
        <v>532</v>
      </c>
      <c r="M175">
        <f t="shared" si="29"/>
        <v>235</v>
      </c>
      <c r="N175" s="1">
        <f t="shared" si="31"/>
        <v>272.2</v>
      </c>
      <c r="O175">
        <f t="shared" si="32"/>
        <v>148.25552266273252</v>
      </c>
      <c r="P175">
        <f t="shared" si="33"/>
        <v>0.5446565858292892</v>
      </c>
    </row>
    <row r="176" spans="1:16" ht="15">
      <c r="A176" t="s">
        <v>1209</v>
      </c>
      <c r="B176" t="s">
        <v>1209</v>
      </c>
      <c r="C176" t="s">
        <v>1177</v>
      </c>
      <c r="D176" t="s">
        <v>1314</v>
      </c>
      <c r="E176" t="s">
        <v>1169</v>
      </c>
      <c r="I176">
        <f t="shared" si="30"/>
        <v>234</v>
      </c>
      <c r="J176">
        <f t="shared" si="29"/>
        <v>234</v>
      </c>
      <c r="K176">
        <f t="shared" si="29"/>
        <v>172</v>
      </c>
      <c r="L176">
        <f t="shared" si="29"/>
        <v>547</v>
      </c>
      <c r="M176">
        <f t="shared" si="29"/>
        <v>250</v>
      </c>
      <c r="N176" s="1">
        <f t="shared" si="31"/>
        <v>287.4</v>
      </c>
      <c r="O176">
        <f t="shared" si="32"/>
        <v>148.1647731412565</v>
      </c>
      <c r="P176">
        <f t="shared" si="33"/>
        <v>0.5155350492040937</v>
      </c>
    </row>
    <row r="177" spans="1:16" ht="15">
      <c r="A177" t="s">
        <v>199</v>
      </c>
      <c r="B177" t="s">
        <v>199</v>
      </c>
      <c r="C177" t="s">
        <v>1004</v>
      </c>
      <c r="D177" t="s">
        <v>1315</v>
      </c>
      <c r="E177" t="s">
        <v>1234</v>
      </c>
      <c r="I177">
        <f t="shared" si="30"/>
        <v>250</v>
      </c>
      <c r="J177">
        <f t="shared" si="29"/>
        <v>250</v>
      </c>
      <c r="K177">
        <f t="shared" si="29"/>
        <v>188</v>
      </c>
      <c r="L177">
        <f t="shared" si="29"/>
        <v>563</v>
      </c>
      <c r="M177">
        <f t="shared" si="29"/>
        <v>266</v>
      </c>
      <c r="N177" s="1">
        <f t="shared" si="31"/>
        <v>303.4</v>
      </c>
      <c r="O177">
        <f t="shared" si="32"/>
        <v>148.1647731412565</v>
      </c>
      <c r="P177">
        <f t="shared" si="33"/>
        <v>0.4883479668465936</v>
      </c>
    </row>
    <row r="178" spans="1:16" ht="15">
      <c r="A178" t="s">
        <v>1210</v>
      </c>
      <c r="B178" t="s">
        <v>200</v>
      </c>
      <c r="C178" t="s">
        <v>1189</v>
      </c>
      <c r="D178" t="s">
        <v>1316</v>
      </c>
      <c r="E178" t="s">
        <v>200</v>
      </c>
      <c r="I178">
        <f t="shared" si="30"/>
        <v>250</v>
      </c>
      <c r="J178">
        <f t="shared" si="29"/>
        <v>266</v>
      </c>
      <c r="K178">
        <f t="shared" si="29"/>
        <v>188</v>
      </c>
      <c r="L178">
        <f t="shared" si="29"/>
        <v>563</v>
      </c>
      <c r="M178">
        <f t="shared" si="29"/>
        <v>266</v>
      </c>
      <c r="N178" s="1">
        <f t="shared" si="31"/>
        <v>306.6</v>
      </c>
      <c r="O178">
        <f t="shared" si="32"/>
        <v>146.8904353591479</v>
      </c>
      <c r="P178">
        <f t="shared" si="33"/>
        <v>0.47909470110615743</v>
      </c>
    </row>
    <row r="179" spans="1:16" ht="15">
      <c r="A179" t="s">
        <v>1211</v>
      </c>
      <c r="B179" t="s">
        <v>201</v>
      </c>
      <c r="C179" t="s">
        <v>925</v>
      </c>
      <c r="D179" t="s">
        <v>1317</v>
      </c>
      <c r="E179" t="s">
        <v>1236</v>
      </c>
      <c r="I179">
        <f t="shared" si="30"/>
        <v>265</v>
      </c>
      <c r="J179">
        <f t="shared" si="29"/>
        <v>266</v>
      </c>
      <c r="K179">
        <f t="shared" si="29"/>
        <v>203</v>
      </c>
      <c r="L179">
        <f t="shared" si="29"/>
        <v>579</v>
      </c>
      <c r="M179">
        <f t="shared" si="29"/>
        <v>282</v>
      </c>
      <c r="N179" s="1">
        <f t="shared" si="31"/>
        <v>319</v>
      </c>
      <c r="O179">
        <f t="shared" si="32"/>
        <v>148.45032839303522</v>
      </c>
      <c r="P179">
        <f t="shared" si="33"/>
        <v>0.4653615310126496</v>
      </c>
    </row>
    <row r="180" spans="1:16" ht="15">
      <c r="A180" t="s">
        <v>1171</v>
      </c>
      <c r="B180" t="s">
        <v>1171</v>
      </c>
      <c r="C180" t="s">
        <v>1190</v>
      </c>
      <c r="D180" t="s">
        <v>1318</v>
      </c>
      <c r="E180" t="s">
        <v>1230</v>
      </c>
      <c r="I180">
        <f t="shared" si="30"/>
        <v>281</v>
      </c>
      <c r="J180">
        <f t="shared" si="29"/>
        <v>281</v>
      </c>
      <c r="K180">
        <f t="shared" si="29"/>
        <v>219</v>
      </c>
      <c r="L180">
        <f t="shared" si="29"/>
        <v>594</v>
      </c>
      <c r="M180">
        <f t="shared" si="29"/>
        <v>297</v>
      </c>
      <c r="N180" s="1">
        <f t="shared" si="31"/>
        <v>334.4</v>
      </c>
      <c r="O180">
        <f t="shared" si="32"/>
        <v>148.16477314125646</v>
      </c>
      <c r="P180">
        <f t="shared" si="33"/>
        <v>0.44307647470471434</v>
      </c>
    </row>
    <row r="181" spans="1:16" ht="15">
      <c r="A181" t="s">
        <v>203</v>
      </c>
      <c r="B181" t="s">
        <v>203</v>
      </c>
      <c r="C181" t="s">
        <v>1021</v>
      </c>
      <c r="D181" t="s">
        <v>1319</v>
      </c>
      <c r="E181" t="s">
        <v>1237</v>
      </c>
      <c r="I181">
        <f t="shared" si="30"/>
        <v>297</v>
      </c>
      <c r="J181">
        <f t="shared" si="29"/>
        <v>297</v>
      </c>
      <c r="K181">
        <f t="shared" si="29"/>
        <v>235</v>
      </c>
      <c r="L181">
        <f t="shared" si="29"/>
        <v>610</v>
      </c>
      <c r="M181">
        <f t="shared" si="29"/>
        <v>313</v>
      </c>
      <c r="N181" s="1">
        <f t="shared" si="31"/>
        <v>350.4</v>
      </c>
      <c r="O181">
        <f t="shared" si="32"/>
        <v>148.16477314125646</v>
      </c>
      <c r="P181">
        <f t="shared" si="33"/>
        <v>0.4228446722067822</v>
      </c>
    </row>
    <row r="182" spans="1:16" ht="15">
      <c r="A182" t="s">
        <v>1297</v>
      </c>
      <c r="B182" t="s">
        <v>1294</v>
      </c>
      <c r="C182" t="s">
        <v>1300</v>
      </c>
      <c r="D182" t="s">
        <v>1320</v>
      </c>
      <c r="E182" t="s">
        <v>1172</v>
      </c>
      <c r="I182">
        <f t="shared" si="30"/>
        <v>6499</v>
      </c>
      <c r="J182">
        <f t="shared" si="29"/>
        <v>6468</v>
      </c>
      <c r="K182">
        <f t="shared" si="29"/>
        <v>6391</v>
      </c>
      <c r="L182">
        <f t="shared" si="29"/>
        <v>6875</v>
      </c>
      <c r="M182">
        <f t="shared" si="29"/>
        <v>6500</v>
      </c>
      <c r="N182" s="1">
        <f t="shared" si="31"/>
        <v>6546.6</v>
      </c>
      <c r="O182">
        <f t="shared" si="32"/>
        <v>188.8605305509862</v>
      </c>
      <c r="P182">
        <f t="shared" si="33"/>
        <v>0.028848643654872178</v>
      </c>
    </row>
    <row r="183" spans="1:16" ht="15">
      <c r="A183" t="s">
        <v>1298</v>
      </c>
      <c r="B183" t="s">
        <v>1295</v>
      </c>
      <c r="C183" t="s">
        <v>1301</v>
      </c>
      <c r="D183" t="s">
        <v>1321</v>
      </c>
      <c r="E183" t="s">
        <v>1323</v>
      </c>
      <c r="I183">
        <f t="shared" si="30"/>
        <v>14858</v>
      </c>
      <c r="J183">
        <f t="shared" si="29"/>
        <v>14812</v>
      </c>
      <c r="K183">
        <f t="shared" si="29"/>
        <v>14687</v>
      </c>
      <c r="L183">
        <f t="shared" si="29"/>
        <v>15156</v>
      </c>
      <c r="M183">
        <f t="shared" si="29"/>
        <v>14719</v>
      </c>
      <c r="N183" s="1">
        <f t="shared" si="31"/>
        <v>14846.4</v>
      </c>
      <c r="O183">
        <f t="shared" si="32"/>
        <v>186.28553352313756</v>
      </c>
      <c r="P183">
        <f t="shared" si="33"/>
        <v>0.012547522195490999</v>
      </c>
    </row>
    <row r="185" ht="15">
      <c r="A185">
        <v>90</v>
      </c>
    </row>
    <row r="186" spans="1:5" ht="15">
      <c r="A186" t="s">
        <v>1324</v>
      </c>
      <c r="B186" t="s">
        <v>1324</v>
      </c>
      <c r="C186" t="s">
        <v>1324</v>
      </c>
      <c r="D186" t="s">
        <v>1324</v>
      </c>
      <c r="E186" t="s">
        <v>1324</v>
      </c>
    </row>
    <row r="187" spans="1:16" ht="15">
      <c r="A187" t="s">
        <v>23</v>
      </c>
      <c r="B187" t="s">
        <v>23</v>
      </c>
      <c r="C187" t="s">
        <v>23</v>
      </c>
      <c r="D187" t="s">
        <v>23</v>
      </c>
      <c r="E187" t="s">
        <v>23</v>
      </c>
      <c r="N187" s="1" t="s">
        <v>1376</v>
      </c>
      <c r="O187" t="s">
        <v>1377</v>
      </c>
      <c r="P187" t="s">
        <v>1378</v>
      </c>
    </row>
    <row r="188" spans="1:16" ht="15">
      <c r="A188" t="s">
        <v>737</v>
      </c>
      <c r="B188" t="s">
        <v>190</v>
      </c>
      <c r="C188" t="s">
        <v>190</v>
      </c>
      <c r="D188" t="s">
        <v>737</v>
      </c>
      <c r="E188" t="s">
        <v>190</v>
      </c>
      <c r="I188">
        <f>VALUE(MID(A188,FIND(" ",A188)+1,LEN(A188)-FIND(" ",A188)))</f>
        <v>15</v>
      </c>
      <c r="J188">
        <f aca="true" t="shared" si="34" ref="J188:M209">VALUE(MID(B188,FIND(" ",B188)+1,LEN(B188)-FIND(" ",B188)))</f>
        <v>16</v>
      </c>
      <c r="K188">
        <f t="shared" si="34"/>
        <v>16</v>
      </c>
      <c r="L188">
        <f t="shared" si="34"/>
        <v>15</v>
      </c>
      <c r="M188">
        <f t="shared" si="34"/>
        <v>16</v>
      </c>
      <c r="N188" s="1">
        <f>SUM(I188:M188)/5</f>
        <v>15.6</v>
      </c>
      <c r="O188">
        <f>_xlfn.STDEV.S(I188:M188)</f>
        <v>0.5477225575051662</v>
      </c>
      <c r="P188">
        <f>O188/N188</f>
        <v>0.03511042035289527</v>
      </c>
    </row>
    <row r="189" spans="1:16" ht="15">
      <c r="A189" t="s">
        <v>497</v>
      </c>
      <c r="B189" t="s">
        <v>77</v>
      </c>
      <c r="C189" t="s">
        <v>497</v>
      </c>
      <c r="D189" t="s">
        <v>497</v>
      </c>
      <c r="E189" t="s">
        <v>77</v>
      </c>
      <c r="I189">
        <f aca="true" t="shared" si="35" ref="I189:I209">VALUE(MID(A189,FIND(" ",A189)+1,LEN(A189)-FIND(" ",A189)))</f>
        <v>31</v>
      </c>
      <c r="J189">
        <f t="shared" si="34"/>
        <v>32</v>
      </c>
      <c r="K189">
        <f t="shared" si="34"/>
        <v>31</v>
      </c>
      <c r="L189">
        <f t="shared" si="34"/>
        <v>31</v>
      </c>
      <c r="M189">
        <f t="shared" si="34"/>
        <v>32</v>
      </c>
      <c r="N189" s="1">
        <f aca="true" t="shared" si="36" ref="N189:N209">SUM(I189:M189)/5</f>
        <v>31.4</v>
      </c>
      <c r="O189">
        <f aca="true" t="shared" si="37" ref="O189:O209">_xlfn.STDEV.S(I189:M189)</f>
        <v>0.5477225575051661</v>
      </c>
      <c r="P189">
        <f aca="true" t="shared" si="38" ref="P189:P209">O189/N189</f>
        <v>0.01744339355111994</v>
      </c>
    </row>
    <row r="190" spans="1:16" ht="15">
      <c r="A190" t="s">
        <v>191</v>
      </c>
      <c r="B190" t="s">
        <v>191</v>
      </c>
      <c r="C190" t="s">
        <v>107</v>
      </c>
      <c r="D190" t="s">
        <v>107</v>
      </c>
      <c r="E190" t="s">
        <v>191</v>
      </c>
      <c r="I190">
        <f t="shared" si="35"/>
        <v>47</v>
      </c>
      <c r="J190">
        <f t="shared" si="34"/>
        <v>47</v>
      </c>
      <c r="K190">
        <f t="shared" si="34"/>
        <v>31</v>
      </c>
      <c r="L190">
        <f t="shared" si="34"/>
        <v>31</v>
      </c>
      <c r="M190">
        <f t="shared" si="34"/>
        <v>47</v>
      </c>
      <c r="N190" s="1">
        <f t="shared" si="36"/>
        <v>40.6</v>
      </c>
      <c r="O190">
        <f t="shared" si="37"/>
        <v>8.763560920082668</v>
      </c>
      <c r="P190">
        <f t="shared" si="38"/>
        <v>0.21585125418922826</v>
      </c>
    </row>
    <row r="191" spans="1:16" ht="15">
      <c r="A191" t="s">
        <v>47</v>
      </c>
      <c r="B191" t="s">
        <v>47</v>
      </c>
      <c r="C191" t="s">
        <v>47</v>
      </c>
      <c r="D191" t="s">
        <v>47</v>
      </c>
      <c r="E191" t="s">
        <v>47</v>
      </c>
      <c r="I191">
        <f t="shared" si="35"/>
        <v>47</v>
      </c>
      <c r="J191">
        <f t="shared" si="34"/>
        <v>47</v>
      </c>
      <c r="K191">
        <f t="shared" si="34"/>
        <v>47</v>
      </c>
      <c r="L191">
        <f t="shared" si="34"/>
        <v>47</v>
      </c>
      <c r="M191">
        <f t="shared" si="34"/>
        <v>47</v>
      </c>
      <c r="N191" s="1">
        <f t="shared" si="36"/>
        <v>47</v>
      </c>
      <c r="O191">
        <f t="shared" si="37"/>
        <v>0</v>
      </c>
      <c r="P191">
        <f t="shared" si="38"/>
        <v>0</v>
      </c>
    </row>
    <row r="192" spans="1:16" ht="15">
      <c r="A192" t="s">
        <v>1174</v>
      </c>
      <c r="B192" t="s">
        <v>192</v>
      </c>
      <c r="C192" t="s">
        <v>1174</v>
      </c>
      <c r="D192" t="s">
        <v>1174</v>
      </c>
      <c r="E192" t="s">
        <v>192</v>
      </c>
      <c r="I192">
        <f t="shared" si="35"/>
        <v>62</v>
      </c>
      <c r="J192">
        <f t="shared" si="34"/>
        <v>63</v>
      </c>
      <c r="K192">
        <f t="shared" si="34"/>
        <v>62</v>
      </c>
      <c r="L192">
        <f t="shared" si="34"/>
        <v>62</v>
      </c>
      <c r="M192">
        <f t="shared" si="34"/>
        <v>63</v>
      </c>
      <c r="N192" s="1">
        <f t="shared" si="36"/>
        <v>62.4</v>
      </c>
      <c r="O192">
        <f t="shared" si="37"/>
        <v>0.5477225575051661</v>
      </c>
      <c r="P192">
        <f t="shared" si="38"/>
        <v>0.008777605088223816</v>
      </c>
    </row>
    <row r="193" spans="1:16" ht="15">
      <c r="A193" t="s">
        <v>1196</v>
      </c>
      <c r="B193" t="s">
        <v>1183</v>
      </c>
      <c r="C193" t="s">
        <v>1196</v>
      </c>
      <c r="D193" t="s">
        <v>1196</v>
      </c>
      <c r="E193" t="s">
        <v>1196</v>
      </c>
      <c r="I193">
        <f t="shared" si="35"/>
        <v>78</v>
      </c>
      <c r="J193">
        <f t="shared" si="34"/>
        <v>79</v>
      </c>
      <c r="K193">
        <f t="shared" si="34"/>
        <v>78</v>
      </c>
      <c r="L193">
        <f t="shared" si="34"/>
        <v>78</v>
      </c>
      <c r="M193">
        <f t="shared" si="34"/>
        <v>78</v>
      </c>
      <c r="N193" s="1">
        <f t="shared" si="36"/>
        <v>78.2</v>
      </c>
      <c r="O193">
        <f t="shared" si="37"/>
        <v>0.4472135954999579</v>
      </c>
      <c r="P193">
        <f t="shared" si="38"/>
        <v>0.005718843932224525</v>
      </c>
    </row>
    <row r="194" spans="1:16" ht="15">
      <c r="A194" t="s">
        <v>1197</v>
      </c>
      <c r="B194" t="s">
        <v>1197</v>
      </c>
      <c r="C194" t="s">
        <v>1197</v>
      </c>
      <c r="D194" t="s">
        <v>1197</v>
      </c>
      <c r="E194" t="s">
        <v>1197</v>
      </c>
      <c r="I194">
        <f t="shared" si="35"/>
        <v>94</v>
      </c>
      <c r="J194">
        <f t="shared" si="34"/>
        <v>94</v>
      </c>
      <c r="K194">
        <f t="shared" si="34"/>
        <v>94</v>
      </c>
      <c r="L194">
        <f t="shared" si="34"/>
        <v>94</v>
      </c>
      <c r="M194">
        <f t="shared" si="34"/>
        <v>94</v>
      </c>
      <c r="N194" s="1">
        <f t="shared" si="36"/>
        <v>94</v>
      </c>
      <c r="O194">
        <f t="shared" si="37"/>
        <v>0</v>
      </c>
      <c r="P194">
        <f t="shared" si="38"/>
        <v>0</v>
      </c>
    </row>
    <row r="195" spans="1:16" ht="15">
      <c r="A195" t="s">
        <v>1198</v>
      </c>
      <c r="B195" t="s">
        <v>51</v>
      </c>
      <c r="C195" t="s">
        <v>1198</v>
      </c>
      <c r="D195" t="s">
        <v>51</v>
      </c>
      <c r="E195" t="s">
        <v>1345</v>
      </c>
      <c r="I195">
        <f t="shared" si="35"/>
        <v>109</v>
      </c>
      <c r="J195">
        <f t="shared" si="34"/>
        <v>94</v>
      </c>
      <c r="K195">
        <f t="shared" si="34"/>
        <v>109</v>
      </c>
      <c r="L195">
        <f t="shared" si="34"/>
        <v>94</v>
      </c>
      <c r="M195">
        <f t="shared" si="34"/>
        <v>110</v>
      </c>
      <c r="N195" s="1">
        <f t="shared" si="36"/>
        <v>103.2</v>
      </c>
      <c r="O195">
        <f t="shared" si="37"/>
        <v>8.408329203831164</v>
      </c>
      <c r="P195">
        <f t="shared" si="38"/>
        <v>0.08147605817665857</v>
      </c>
    </row>
    <row r="196" spans="1:16" ht="15">
      <c r="A196" t="s">
        <v>1325</v>
      </c>
      <c r="B196" t="s">
        <v>1184</v>
      </c>
      <c r="C196" t="s">
        <v>1199</v>
      </c>
      <c r="D196" t="s">
        <v>1199</v>
      </c>
      <c r="E196" t="s">
        <v>1184</v>
      </c>
      <c r="I196">
        <f t="shared" si="35"/>
        <v>125</v>
      </c>
      <c r="J196">
        <f t="shared" si="34"/>
        <v>110</v>
      </c>
      <c r="K196">
        <f t="shared" si="34"/>
        <v>109</v>
      </c>
      <c r="L196">
        <f t="shared" si="34"/>
        <v>109</v>
      </c>
      <c r="M196">
        <f t="shared" si="34"/>
        <v>110</v>
      </c>
      <c r="N196" s="1">
        <f t="shared" si="36"/>
        <v>112.6</v>
      </c>
      <c r="O196">
        <f t="shared" si="37"/>
        <v>6.949820141557621</v>
      </c>
      <c r="P196">
        <f t="shared" si="38"/>
        <v>0.061721315644383844</v>
      </c>
    </row>
    <row r="197" spans="1:16" ht="15">
      <c r="A197" t="s">
        <v>1326</v>
      </c>
      <c r="B197" t="s">
        <v>1185</v>
      </c>
      <c r="C197" t="s">
        <v>1185</v>
      </c>
      <c r="D197" t="s">
        <v>1185</v>
      </c>
      <c r="E197" t="s">
        <v>1185</v>
      </c>
      <c r="I197">
        <f t="shared" si="35"/>
        <v>140</v>
      </c>
      <c r="J197">
        <f t="shared" si="34"/>
        <v>125</v>
      </c>
      <c r="K197">
        <f t="shared" si="34"/>
        <v>125</v>
      </c>
      <c r="L197">
        <f t="shared" si="34"/>
        <v>125</v>
      </c>
      <c r="M197">
        <f t="shared" si="34"/>
        <v>125</v>
      </c>
      <c r="N197" s="1">
        <f t="shared" si="36"/>
        <v>128</v>
      </c>
      <c r="O197">
        <f t="shared" si="37"/>
        <v>6.708203932499369</v>
      </c>
      <c r="P197">
        <f t="shared" si="38"/>
        <v>0.052407843222651324</v>
      </c>
    </row>
    <row r="198" spans="1:16" ht="15">
      <c r="A198" t="s">
        <v>1035</v>
      </c>
      <c r="B198" t="s">
        <v>1200</v>
      </c>
      <c r="C198" t="s">
        <v>1200</v>
      </c>
      <c r="D198" t="s">
        <v>1341</v>
      </c>
      <c r="E198" t="s">
        <v>1200</v>
      </c>
      <c r="I198">
        <f t="shared" si="35"/>
        <v>156</v>
      </c>
      <c r="J198">
        <f t="shared" si="34"/>
        <v>141</v>
      </c>
      <c r="K198">
        <f t="shared" si="34"/>
        <v>141</v>
      </c>
      <c r="L198">
        <f t="shared" si="34"/>
        <v>140</v>
      </c>
      <c r="M198">
        <f t="shared" si="34"/>
        <v>141</v>
      </c>
      <c r="N198" s="1">
        <f t="shared" si="36"/>
        <v>143.8</v>
      </c>
      <c r="O198">
        <f t="shared" si="37"/>
        <v>6.833739825307955</v>
      </c>
      <c r="P198">
        <f t="shared" si="38"/>
        <v>0.04752253007863668</v>
      </c>
    </row>
    <row r="199" spans="1:16" ht="15">
      <c r="A199" t="s">
        <v>163</v>
      </c>
      <c r="B199" t="s">
        <v>1002</v>
      </c>
      <c r="C199" t="s">
        <v>700</v>
      </c>
      <c r="D199" t="s">
        <v>700</v>
      </c>
      <c r="E199" t="s">
        <v>1002</v>
      </c>
      <c r="I199">
        <f t="shared" si="35"/>
        <v>172</v>
      </c>
      <c r="J199">
        <f t="shared" si="34"/>
        <v>157</v>
      </c>
      <c r="K199">
        <f t="shared" si="34"/>
        <v>156</v>
      </c>
      <c r="L199">
        <f t="shared" si="34"/>
        <v>156</v>
      </c>
      <c r="M199">
        <f t="shared" si="34"/>
        <v>157</v>
      </c>
      <c r="N199" s="1">
        <f t="shared" si="36"/>
        <v>159.6</v>
      </c>
      <c r="O199">
        <f t="shared" si="37"/>
        <v>6.949820141557621</v>
      </c>
      <c r="P199">
        <f t="shared" si="38"/>
        <v>0.04354523898219061</v>
      </c>
    </row>
    <row r="200" spans="1:16" ht="15">
      <c r="A200" t="s">
        <v>1327</v>
      </c>
      <c r="B200" t="s">
        <v>1187</v>
      </c>
      <c r="C200" t="s">
        <v>1201</v>
      </c>
      <c r="D200" t="s">
        <v>1342</v>
      </c>
      <c r="E200" t="s">
        <v>1187</v>
      </c>
      <c r="I200">
        <f t="shared" si="35"/>
        <v>187</v>
      </c>
      <c r="J200">
        <f t="shared" si="34"/>
        <v>157</v>
      </c>
      <c r="K200">
        <f t="shared" si="34"/>
        <v>156</v>
      </c>
      <c r="L200">
        <f t="shared" si="34"/>
        <v>172</v>
      </c>
      <c r="M200">
        <f t="shared" si="34"/>
        <v>157</v>
      </c>
      <c r="N200" s="1">
        <f t="shared" si="36"/>
        <v>165.8</v>
      </c>
      <c r="O200">
        <f t="shared" si="37"/>
        <v>13.590437814875575</v>
      </c>
      <c r="P200">
        <f t="shared" si="38"/>
        <v>0.08196886498718682</v>
      </c>
    </row>
    <row r="201" spans="1:16" ht="15">
      <c r="A201" t="s">
        <v>344</v>
      </c>
      <c r="B201" t="s">
        <v>1003</v>
      </c>
      <c r="C201" t="s">
        <v>1003</v>
      </c>
      <c r="D201" t="s">
        <v>1003</v>
      </c>
      <c r="E201" t="s">
        <v>1003</v>
      </c>
      <c r="I201">
        <f t="shared" si="35"/>
        <v>203</v>
      </c>
      <c r="J201">
        <f t="shared" si="34"/>
        <v>172</v>
      </c>
      <c r="K201">
        <f t="shared" si="34"/>
        <v>172</v>
      </c>
      <c r="L201">
        <f t="shared" si="34"/>
        <v>172</v>
      </c>
      <c r="M201">
        <f t="shared" si="34"/>
        <v>172</v>
      </c>
      <c r="N201" s="1">
        <f t="shared" si="36"/>
        <v>178.2</v>
      </c>
      <c r="O201">
        <f t="shared" si="37"/>
        <v>13.863621460498695</v>
      </c>
      <c r="P201">
        <f t="shared" si="38"/>
        <v>0.07779810022726541</v>
      </c>
    </row>
    <row r="202" spans="1:16" ht="15">
      <c r="A202" t="s">
        <v>1328</v>
      </c>
      <c r="B202" t="s">
        <v>1331</v>
      </c>
      <c r="C202" t="s">
        <v>1202</v>
      </c>
      <c r="D202" t="s">
        <v>1202</v>
      </c>
      <c r="E202" t="s">
        <v>1331</v>
      </c>
      <c r="I202">
        <f t="shared" si="35"/>
        <v>203</v>
      </c>
      <c r="J202">
        <f t="shared" si="34"/>
        <v>188</v>
      </c>
      <c r="K202">
        <f t="shared" si="34"/>
        <v>187</v>
      </c>
      <c r="L202">
        <f t="shared" si="34"/>
        <v>187</v>
      </c>
      <c r="M202">
        <f t="shared" si="34"/>
        <v>188</v>
      </c>
      <c r="N202" s="1">
        <f t="shared" si="36"/>
        <v>190.6</v>
      </c>
      <c r="O202">
        <f t="shared" si="37"/>
        <v>6.949820141557621</v>
      </c>
      <c r="P202">
        <f t="shared" si="38"/>
        <v>0.03646285488750063</v>
      </c>
    </row>
    <row r="203" spans="1:16" ht="15">
      <c r="A203" t="s">
        <v>168</v>
      </c>
      <c r="B203" t="s">
        <v>1332</v>
      </c>
      <c r="C203" t="s">
        <v>705</v>
      </c>
      <c r="D203" t="s">
        <v>705</v>
      </c>
      <c r="E203" t="s">
        <v>705</v>
      </c>
      <c r="I203">
        <f t="shared" si="35"/>
        <v>219</v>
      </c>
      <c r="J203">
        <f t="shared" si="34"/>
        <v>204</v>
      </c>
      <c r="K203">
        <f t="shared" si="34"/>
        <v>203</v>
      </c>
      <c r="L203">
        <f t="shared" si="34"/>
        <v>203</v>
      </c>
      <c r="M203">
        <f t="shared" si="34"/>
        <v>203</v>
      </c>
      <c r="N203" s="1">
        <f t="shared" si="36"/>
        <v>206.4</v>
      </c>
      <c r="O203">
        <f t="shared" si="37"/>
        <v>7.056911505750939</v>
      </c>
      <c r="P203">
        <f t="shared" si="38"/>
        <v>0.03419046272166153</v>
      </c>
    </row>
    <row r="204" spans="1:16" ht="15">
      <c r="A204" t="s">
        <v>228</v>
      </c>
      <c r="B204" t="s">
        <v>1333</v>
      </c>
      <c r="C204" t="s">
        <v>1203</v>
      </c>
      <c r="D204" t="s">
        <v>1333</v>
      </c>
      <c r="E204" t="s">
        <v>1203</v>
      </c>
      <c r="I204">
        <f t="shared" si="35"/>
        <v>234</v>
      </c>
      <c r="J204">
        <f t="shared" si="34"/>
        <v>219</v>
      </c>
      <c r="K204">
        <f t="shared" si="34"/>
        <v>203</v>
      </c>
      <c r="L204">
        <f t="shared" si="34"/>
        <v>219</v>
      </c>
      <c r="M204">
        <f t="shared" si="34"/>
        <v>203</v>
      </c>
      <c r="N204" s="1">
        <f t="shared" si="36"/>
        <v>215.6</v>
      </c>
      <c r="O204">
        <f t="shared" si="37"/>
        <v>13.03073290340954</v>
      </c>
      <c r="P204">
        <f t="shared" si="38"/>
        <v>0.06043939194531327</v>
      </c>
    </row>
    <row r="205" spans="1:16" ht="15">
      <c r="A205" t="s">
        <v>1329</v>
      </c>
      <c r="B205" t="s">
        <v>781</v>
      </c>
      <c r="C205" t="s">
        <v>781</v>
      </c>
      <c r="D205" t="s">
        <v>781</v>
      </c>
      <c r="E205" t="s">
        <v>1346</v>
      </c>
      <c r="I205">
        <f t="shared" si="35"/>
        <v>234</v>
      </c>
      <c r="J205">
        <f t="shared" si="34"/>
        <v>219</v>
      </c>
      <c r="K205">
        <f t="shared" si="34"/>
        <v>219</v>
      </c>
      <c r="L205">
        <f t="shared" si="34"/>
        <v>219</v>
      </c>
      <c r="M205">
        <f t="shared" si="34"/>
        <v>313</v>
      </c>
      <c r="N205" s="1">
        <f t="shared" si="36"/>
        <v>240.8</v>
      </c>
      <c r="O205">
        <f t="shared" si="37"/>
        <v>40.880313110346854</v>
      </c>
      <c r="P205">
        <f t="shared" si="38"/>
        <v>0.1697687421526032</v>
      </c>
    </row>
    <row r="206" spans="1:16" ht="15">
      <c r="A206" t="s">
        <v>1152</v>
      </c>
      <c r="B206" t="s">
        <v>1334</v>
      </c>
      <c r="C206" t="s">
        <v>1338</v>
      </c>
      <c r="D206" t="s">
        <v>1338</v>
      </c>
      <c r="E206" t="s">
        <v>1347</v>
      </c>
      <c r="I206">
        <f t="shared" si="35"/>
        <v>250</v>
      </c>
      <c r="J206">
        <f t="shared" si="34"/>
        <v>235</v>
      </c>
      <c r="K206">
        <f t="shared" si="34"/>
        <v>234</v>
      </c>
      <c r="L206">
        <f t="shared" si="34"/>
        <v>234</v>
      </c>
      <c r="M206">
        <f t="shared" si="34"/>
        <v>328</v>
      </c>
      <c r="N206" s="1">
        <f t="shared" si="36"/>
        <v>256.2</v>
      </c>
      <c r="O206">
        <f t="shared" si="37"/>
        <v>40.70872142428447</v>
      </c>
      <c r="P206">
        <f t="shared" si="38"/>
        <v>0.15889430688635625</v>
      </c>
    </row>
    <row r="207" spans="1:16" ht="15">
      <c r="A207" t="s">
        <v>231</v>
      </c>
      <c r="B207" t="s">
        <v>1335</v>
      </c>
      <c r="C207" t="s">
        <v>1335</v>
      </c>
      <c r="D207" t="s">
        <v>1335</v>
      </c>
      <c r="E207" t="s">
        <v>1348</v>
      </c>
      <c r="I207">
        <f t="shared" si="35"/>
        <v>265</v>
      </c>
      <c r="J207">
        <f t="shared" si="34"/>
        <v>250</v>
      </c>
      <c r="K207">
        <f t="shared" si="34"/>
        <v>250</v>
      </c>
      <c r="L207">
        <f t="shared" si="34"/>
        <v>250</v>
      </c>
      <c r="M207">
        <f t="shared" si="34"/>
        <v>344</v>
      </c>
      <c r="N207" s="1">
        <f t="shared" si="36"/>
        <v>271.8</v>
      </c>
      <c r="O207">
        <f t="shared" si="37"/>
        <v>40.880313110346854</v>
      </c>
      <c r="P207">
        <f t="shared" si="38"/>
        <v>0.1504058613331378</v>
      </c>
    </row>
    <row r="208" spans="1:16" ht="15">
      <c r="A208" t="s">
        <v>246</v>
      </c>
      <c r="B208" t="s">
        <v>1336</v>
      </c>
      <c r="C208" t="s">
        <v>1339</v>
      </c>
      <c r="D208" t="s">
        <v>1343</v>
      </c>
      <c r="E208" t="s">
        <v>1349</v>
      </c>
      <c r="I208">
        <f t="shared" si="35"/>
        <v>6453</v>
      </c>
      <c r="J208">
        <f t="shared" si="34"/>
        <v>6266</v>
      </c>
      <c r="K208">
        <f t="shared" si="34"/>
        <v>6439</v>
      </c>
      <c r="L208">
        <f t="shared" si="34"/>
        <v>6265</v>
      </c>
      <c r="M208">
        <f t="shared" si="34"/>
        <v>6563</v>
      </c>
      <c r="N208" s="1">
        <f t="shared" si="36"/>
        <v>6397.2</v>
      </c>
      <c r="O208">
        <f t="shared" si="37"/>
        <v>129.4611910960192</v>
      </c>
      <c r="P208">
        <f t="shared" si="38"/>
        <v>0.02023716486838292</v>
      </c>
    </row>
    <row r="209" spans="1:16" ht="15">
      <c r="A209" t="s">
        <v>1330</v>
      </c>
      <c r="B209" t="s">
        <v>1337</v>
      </c>
      <c r="C209" t="s">
        <v>1340</v>
      </c>
      <c r="D209" t="s">
        <v>1344</v>
      </c>
      <c r="E209" t="s">
        <v>1350</v>
      </c>
      <c r="I209">
        <f t="shared" si="35"/>
        <v>14718</v>
      </c>
      <c r="J209">
        <f t="shared" si="34"/>
        <v>14844</v>
      </c>
      <c r="K209">
        <f t="shared" si="34"/>
        <v>14798</v>
      </c>
      <c r="L209">
        <f t="shared" si="34"/>
        <v>14656</v>
      </c>
      <c r="M209">
        <f t="shared" si="34"/>
        <v>14814</v>
      </c>
      <c r="N209" s="1">
        <f t="shared" si="36"/>
        <v>14766</v>
      </c>
      <c r="O209">
        <f t="shared" si="37"/>
        <v>77.1621668954417</v>
      </c>
      <c r="P209">
        <f t="shared" si="38"/>
        <v>0.00522566483106066</v>
      </c>
    </row>
    <row r="211" ht="15">
      <c r="A211">
        <v>100</v>
      </c>
    </row>
    <row r="212" spans="1:5" ht="15">
      <c r="A212" t="s">
        <v>1351</v>
      </c>
      <c r="B212" t="s">
        <v>1351</v>
      </c>
      <c r="C212" t="s">
        <v>1351</v>
      </c>
      <c r="D212" t="s">
        <v>1351</v>
      </c>
      <c r="E212" t="s">
        <v>1351</v>
      </c>
    </row>
    <row r="213" spans="1:16" ht="15">
      <c r="A213" t="s">
        <v>23</v>
      </c>
      <c r="B213" t="s">
        <v>23</v>
      </c>
      <c r="C213" t="s">
        <v>23</v>
      </c>
      <c r="D213" t="s">
        <v>23</v>
      </c>
      <c r="E213" t="s">
        <v>23</v>
      </c>
      <c r="N213" s="1" t="s">
        <v>1376</v>
      </c>
      <c r="O213" t="s">
        <v>1377</v>
      </c>
      <c r="P213" t="s">
        <v>1378</v>
      </c>
    </row>
    <row r="214" spans="1:16" ht="15">
      <c r="A214" t="s">
        <v>190</v>
      </c>
      <c r="B214" t="s">
        <v>737</v>
      </c>
      <c r="C214" t="s">
        <v>190</v>
      </c>
      <c r="D214" t="s">
        <v>190</v>
      </c>
      <c r="E214" t="s">
        <v>1362</v>
      </c>
      <c r="I214">
        <f>VALUE(MID(A214,FIND(" ",A214)+1,LEN(A214)-FIND(" ",A214)))</f>
        <v>16</v>
      </c>
      <c r="J214">
        <f aca="true" t="shared" si="39" ref="J214:M235">VALUE(MID(B214,FIND(" ",B214)+1,LEN(B214)-FIND(" ",B214)))</f>
        <v>15</v>
      </c>
      <c r="K214">
        <f t="shared" si="39"/>
        <v>16</v>
      </c>
      <c r="L214">
        <f t="shared" si="39"/>
        <v>16</v>
      </c>
      <c r="M214">
        <f t="shared" si="39"/>
        <v>79</v>
      </c>
      <c r="N214" s="1">
        <f>SUM(I214:M214)/5</f>
        <v>28.4</v>
      </c>
      <c r="O214">
        <f>_xlfn.STDEV.S(I214:M214)</f>
        <v>28.289574051229543</v>
      </c>
      <c r="P214">
        <f>O214/N214</f>
        <v>0.9961117623672375</v>
      </c>
    </row>
    <row r="215" spans="1:16" ht="15">
      <c r="A215" t="s">
        <v>497</v>
      </c>
      <c r="B215" t="s">
        <v>28</v>
      </c>
      <c r="C215" t="s">
        <v>497</v>
      </c>
      <c r="D215" t="s">
        <v>77</v>
      </c>
      <c r="E215" t="s">
        <v>1363</v>
      </c>
      <c r="I215">
        <f aca="true" t="shared" si="40" ref="I215:I235">VALUE(MID(A215,FIND(" ",A215)+1,LEN(A215)-FIND(" ",A215)))</f>
        <v>31</v>
      </c>
      <c r="J215">
        <f t="shared" si="39"/>
        <v>15</v>
      </c>
      <c r="K215">
        <f t="shared" si="39"/>
        <v>31</v>
      </c>
      <c r="L215">
        <f t="shared" si="39"/>
        <v>32</v>
      </c>
      <c r="M215">
        <f t="shared" si="39"/>
        <v>94</v>
      </c>
      <c r="N215" s="1">
        <f aca="true" t="shared" si="41" ref="N215:N235">SUM(I215:M215)/5</f>
        <v>40.6</v>
      </c>
      <c r="O215">
        <f aca="true" t="shared" si="42" ref="O215:O235">_xlfn.STDEV.S(I215:M215)</f>
        <v>30.68061277093403</v>
      </c>
      <c r="P215">
        <f aca="true" t="shared" si="43" ref="P215:P235">O215/N215</f>
        <v>0.7556801175106903</v>
      </c>
    </row>
    <row r="216" spans="1:16" ht="15">
      <c r="A216" t="s">
        <v>107</v>
      </c>
      <c r="B216" t="s">
        <v>107</v>
      </c>
      <c r="C216" t="s">
        <v>191</v>
      </c>
      <c r="D216" t="s">
        <v>90</v>
      </c>
      <c r="E216" t="s">
        <v>1364</v>
      </c>
      <c r="I216">
        <f t="shared" si="40"/>
        <v>31</v>
      </c>
      <c r="J216">
        <f t="shared" si="39"/>
        <v>31</v>
      </c>
      <c r="K216">
        <f t="shared" si="39"/>
        <v>47</v>
      </c>
      <c r="L216">
        <f t="shared" si="39"/>
        <v>32</v>
      </c>
      <c r="M216">
        <f t="shared" si="39"/>
        <v>110</v>
      </c>
      <c r="N216" s="1">
        <f t="shared" si="41"/>
        <v>50.2</v>
      </c>
      <c r="O216">
        <f t="shared" si="42"/>
        <v>34.113047357279584</v>
      </c>
      <c r="P216">
        <f t="shared" si="43"/>
        <v>0.6795427760414259</v>
      </c>
    </row>
    <row r="217" spans="1:16" ht="15">
      <c r="A217" t="s">
        <v>47</v>
      </c>
      <c r="B217" t="s">
        <v>33</v>
      </c>
      <c r="C217" t="s">
        <v>1356</v>
      </c>
      <c r="D217" t="s">
        <v>47</v>
      </c>
      <c r="E217" t="s">
        <v>1365</v>
      </c>
      <c r="I217">
        <f t="shared" si="40"/>
        <v>47</v>
      </c>
      <c r="J217">
        <f t="shared" si="39"/>
        <v>46</v>
      </c>
      <c r="K217">
        <f t="shared" si="39"/>
        <v>63</v>
      </c>
      <c r="L217">
        <f t="shared" si="39"/>
        <v>47</v>
      </c>
      <c r="M217">
        <f t="shared" si="39"/>
        <v>125</v>
      </c>
      <c r="N217" s="1">
        <f t="shared" si="41"/>
        <v>65.6</v>
      </c>
      <c r="O217">
        <f t="shared" si="42"/>
        <v>33.95290856465761</v>
      </c>
      <c r="P217">
        <f t="shared" si="43"/>
        <v>0.5175748256807563</v>
      </c>
    </row>
    <row r="218" spans="1:16" ht="15">
      <c r="A218" t="s">
        <v>1174</v>
      </c>
      <c r="B218" t="s">
        <v>1174</v>
      </c>
      <c r="C218" t="s">
        <v>192</v>
      </c>
      <c r="D218" t="s">
        <v>192</v>
      </c>
      <c r="E218" t="s">
        <v>1366</v>
      </c>
      <c r="I218">
        <f t="shared" si="40"/>
        <v>62</v>
      </c>
      <c r="J218">
        <f t="shared" si="39"/>
        <v>62</v>
      </c>
      <c r="K218">
        <f t="shared" si="39"/>
        <v>63</v>
      </c>
      <c r="L218">
        <f t="shared" si="39"/>
        <v>63</v>
      </c>
      <c r="M218">
        <f t="shared" si="39"/>
        <v>141</v>
      </c>
      <c r="N218" s="1">
        <f t="shared" si="41"/>
        <v>78.2</v>
      </c>
      <c r="O218">
        <f t="shared" si="42"/>
        <v>35.10982768399754</v>
      </c>
      <c r="P218">
        <f t="shared" si="43"/>
        <v>0.4489747785677434</v>
      </c>
    </row>
    <row r="219" spans="1:16" ht="15">
      <c r="A219" t="s">
        <v>38</v>
      </c>
      <c r="B219" t="s">
        <v>1196</v>
      </c>
      <c r="C219" t="s">
        <v>1196</v>
      </c>
      <c r="D219" t="s">
        <v>1196</v>
      </c>
      <c r="E219" t="s">
        <v>14</v>
      </c>
      <c r="I219">
        <f t="shared" si="40"/>
        <v>62</v>
      </c>
      <c r="J219">
        <f t="shared" si="39"/>
        <v>78</v>
      </c>
      <c r="K219">
        <f t="shared" si="39"/>
        <v>78</v>
      </c>
      <c r="L219">
        <f t="shared" si="39"/>
        <v>78</v>
      </c>
      <c r="M219">
        <f t="shared" si="39"/>
        <v>141</v>
      </c>
      <c r="N219" s="1">
        <f t="shared" si="41"/>
        <v>87.4</v>
      </c>
      <c r="O219">
        <f t="shared" si="42"/>
        <v>30.753861546153832</v>
      </c>
      <c r="P219">
        <f t="shared" si="43"/>
        <v>0.3518748460658333</v>
      </c>
    </row>
    <row r="220" spans="1:16" ht="15">
      <c r="A220" t="s">
        <v>242</v>
      </c>
      <c r="B220" t="s">
        <v>242</v>
      </c>
      <c r="C220" t="s">
        <v>1197</v>
      </c>
      <c r="D220" t="s">
        <v>1197</v>
      </c>
      <c r="E220" t="s">
        <v>1367</v>
      </c>
      <c r="I220">
        <f t="shared" si="40"/>
        <v>78</v>
      </c>
      <c r="J220">
        <f t="shared" si="39"/>
        <v>78</v>
      </c>
      <c r="K220">
        <f t="shared" si="39"/>
        <v>94</v>
      </c>
      <c r="L220">
        <f t="shared" si="39"/>
        <v>94</v>
      </c>
      <c r="M220">
        <f t="shared" si="39"/>
        <v>157</v>
      </c>
      <c r="N220" s="1">
        <f t="shared" si="41"/>
        <v>100.2</v>
      </c>
      <c r="O220">
        <f t="shared" si="42"/>
        <v>32.74446518115696</v>
      </c>
      <c r="P220">
        <f t="shared" si="43"/>
        <v>0.32679106967222515</v>
      </c>
    </row>
    <row r="221" spans="1:16" ht="15">
      <c r="A221" t="s">
        <v>51</v>
      </c>
      <c r="B221" t="s">
        <v>43</v>
      </c>
      <c r="C221" t="s">
        <v>1198</v>
      </c>
      <c r="D221" t="s">
        <v>51</v>
      </c>
      <c r="E221" t="s">
        <v>1368</v>
      </c>
      <c r="I221">
        <f t="shared" si="40"/>
        <v>94</v>
      </c>
      <c r="J221">
        <f t="shared" si="39"/>
        <v>93</v>
      </c>
      <c r="K221">
        <f t="shared" si="39"/>
        <v>109</v>
      </c>
      <c r="L221">
        <f t="shared" si="39"/>
        <v>94</v>
      </c>
      <c r="M221">
        <f t="shared" si="39"/>
        <v>172</v>
      </c>
      <c r="N221" s="1">
        <f t="shared" si="41"/>
        <v>112.4</v>
      </c>
      <c r="O221">
        <f t="shared" si="42"/>
        <v>33.97499080205908</v>
      </c>
      <c r="P221">
        <f t="shared" si="43"/>
        <v>0.3022686014418068</v>
      </c>
    </row>
    <row r="222" spans="1:16" ht="15">
      <c r="A222" t="s">
        <v>1199</v>
      </c>
      <c r="B222" t="s">
        <v>1199</v>
      </c>
      <c r="C222" t="s">
        <v>1199</v>
      </c>
      <c r="D222" t="s">
        <v>1184</v>
      </c>
      <c r="E222" t="s">
        <v>1369</v>
      </c>
      <c r="I222">
        <f t="shared" si="40"/>
        <v>109</v>
      </c>
      <c r="J222">
        <f t="shared" si="39"/>
        <v>109</v>
      </c>
      <c r="K222">
        <f t="shared" si="39"/>
        <v>109</v>
      </c>
      <c r="L222">
        <f t="shared" si="39"/>
        <v>110</v>
      </c>
      <c r="M222">
        <f t="shared" si="39"/>
        <v>188</v>
      </c>
      <c r="N222" s="1">
        <f t="shared" si="41"/>
        <v>125</v>
      </c>
      <c r="O222">
        <f t="shared" si="42"/>
        <v>35.220732530712645</v>
      </c>
      <c r="P222">
        <f t="shared" si="43"/>
        <v>0.28176586024570116</v>
      </c>
    </row>
    <row r="223" spans="1:16" ht="15">
      <c r="A223" t="s">
        <v>1185</v>
      </c>
      <c r="B223" t="s">
        <v>1185</v>
      </c>
      <c r="C223" t="s">
        <v>1185</v>
      </c>
      <c r="D223" t="s">
        <v>1185</v>
      </c>
      <c r="E223" t="s">
        <v>1370</v>
      </c>
      <c r="I223">
        <f t="shared" si="40"/>
        <v>125</v>
      </c>
      <c r="J223">
        <f t="shared" si="39"/>
        <v>125</v>
      </c>
      <c r="K223">
        <f t="shared" si="39"/>
        <v>125</v>
      </c>
      <c r="L223">
        <f t="shared" si="39"/>
        <v>125</v>
      </c>
      <c r="M223">
        <f t="shared" si="39"/>
        <v>204</v>
      </c>
      <c r="N223" s="1">
        <f t="shared" si="41"/>
        <v>140.8</v>
      </c>
      <c r="O223">
        <f t="shared" si="42"/>
        <v>35.32987404449669</v>
      </c>
      <c r="P223">
        <f t="shared" si="43"/>
        <v>0.2509224008842094</v>
      </c>
    </row>
    <row r="224" spans="1:16" ht="15">
      <c r="A224" t="s">
        <v>195</v>
      </c>
      <c r="B224" t="s">
        <v>1341</v>
      </c>
      <c r="C224" t="s">
        <v>1200</v>
      </c>
      <c r="D224" t="s">
        <v>1200</v>
      </c>
      <c r="E224" t="s">
        <v>1371</v>
      </c>
      <c r="I224">
        <f t="shared" si="40"/>
        <v>125</v>
      </c>
      <c r="J224">
        <f t="shared" si="39"/>
        <v>140</v>
      </c>
      <c r="K224">
        <f t="shared" si="39"/>
        <v>141</v>
      </c>
      <c r="L224">
        <f t="shared" si="39"/>
        <v>141</v>
      </c>
      <c r="M224">
        <f t="shared" si="39"/>
        <v>219</v>
      </c>
      <c r="N224" s="1">
        <f t="shared" si="41"/>
        <v>153.2</v>
      </c>
      <c r="O224">
        <f t="shared" si="42"/>
        <v>37.40588189041933</v>
      </c>
      <c r="P224">
        <f t="shared" si="43"/>
        <v>0.24416371991135336</v>
      </c>
    </row>
    <row r="225" spans="1:16" ht="15">
      <c r="A225" t="s">
        <v>1186</v>
      </c>
      <c r="B225" t="s">
        <v>1175</v>
      </c>
      <c r="C225" t="s">
        <v>700</v>
      </c>
      <c r="D225" t="s">
        <v>1252</v>
      </c>
      <c r="E225" t="s">
        <v>1252</v>
      </c>
      <c r="I225">
        <f t="shared" si="40"/>
        <v>141</v>
      </c>
      <c r="J225">
        <f t="shared" si="39"/>
        <v>140</v>
      </c>
      <c r="K225">
        <f t="shared" si="39"/>
        <v>156</v>
      </c>
      <c r="L225">
        <f t="shared" si="39"/>
        <v>219</v>
      </c>
      <c r="M225">
        <f t="shared" si="39"/>
        <v>219</v>
      </c>
      <c r="N225" s="1">
        <f t="shared" si="41"/>
        <v>175</v>
      </c>
      <c r="O225">
        <f t="shared" si="42"/>
        <v>40.663251222694925</v>
      </c>
      <c r="P225">
        <f t="shared" si="43"/>
        <v>0.23236143555825672</v>
      </c>
    </row>
    <row r="226" spans="1:16" ht="15">
      <c r="A226" t="s">
        <v>1201</v>
      </c>
      <c r="B226" t="s">
        <v>1201</v>
      </c>
      <c r="C226" t="s">
        <v>1201</v>
      </c>
      <c r="D226" t="s">
        <v>1253</v>
      </c>
      <c r="E226" t="s">
        <v>1253</v>
      </c>
      <c r="I226">
        <f t="shared" si="40"/>
        <v>156</v>
      </c>
      <c r="J226">
        <f t="shared" si="39"/>
        <v>156</v>
      </c>
      <c r="K226">
        <f t="shared" si="39"/>
        <v>156</v>
      </c>
      <c r="L226">
        <f t="shared" si="39"/>
        <v>235</v>
      </c>
      <c r="M226">
        <f t="shared" si="39"/>
        <v>235</v>
      </c>
      <c r="N226" s="1">
        <f t="shared" si="41"/>
        <v>187.6</v>
      </c>
      <c r="O226">
        <f t="shared" si="42"/>
        <v>43.27008204290816</v>
      </c>
      <c r="P226">
        <f t="shared" si="43"/>
        <v>0.23065075715835906</v>
      </c>
    </row>
    <row r="227" spans="1:16" ht="15">
      <c r="A227" t="s">
        <v>1003</v>
      </c>
      <c r="B227" t="s">
        <v>1352</v>
      </c>
      <c r="C227" t="s">
        <v>1003</v>
      </c>
      <c r="D227" t="s">
        <v>311</v>
      </c>
      <c r="E227" t="s">
        <v>1233</v>
      </c>
      <c r="I227">
        <f t="shared" si="40"/>
        <v>172</v>
      </c>
      <c r="J227">
        <f t="shared" si="39"/>
        <v>171</v>
      </c>
      <c r="K227">
        <f t="shared" si="39"/>
        <v>172</v>
      </c>
      <c r="L227">
        <f t="shared" si="39"/>
        <v>235</v>
      </c>
      <c r="M227">
        <f t="shared" si="39"/>
        <v>250</v>
      </c>
      <c r="N227" s="1">
        <f t="shared" si="41"/>
        <v>200</v>
      </c>
      <c r="O227">
        <f t="shared" si="42"/>
        <v>39.15992849840255</v>
      </c>
      <c r="P227">
        <f t="shared" si="43"/>
        <v>0.19579964249201276</v>
      </c>
    </row>
    <row r="228" spans="1:16" ht="15">
      <c r="A228" t="s">
        <v>1202</v>
      </c>
      <c r="B228" t="s">
        <v>1202</v>
      </c>
      <c r="C228" t="s">
        <v>1331</v>
      </c>
      <c r="D228" t="s">
        <v>1169</v>
      </c>
      <c r="E228" t="s">
        <v>1372</v>
      </c>
      <c r="I228">
        <f t="shared" si="40"/>
        <v>187</v>
      </c>
      <c r="J228">
        <f t="shared" si="39"/>
        <v>187</v>
      </c>
      <c r="K228">
        <f t="shared" si="39"/>
        <v>188</v>
      </c>
      <c r="L228">
        <f t="shared" si="39"/>
        <v>250</v>
      </c>
      <c r="M228">
        <f t="shared" si="39"/>
        <v>266</v>
      </c>
      <c r="N228" s="1">
        <f t="shared" si="41"/>
        <v>215.6</v>
      </c>
      <c r="O228">
        <f t="shared" si="42"/>
        <v>39.11904906819698</v>
      </c>
      <c r="P228">
        <f t="shared" si="43"/>
        <v>0.18144271367438303</v>
      </c>
    </row>
    <row r="229" spans="1:16" ht="15">
      <c r="A229" t="s">
        <v>866</v>
      </c>
      <c r="B229" t="s">
        <v>705</v>
      </c>
      <c r="C229" t="s">
        <v>1223</v>
      </c>
      <c r="D229" t="s">
        <v>1234</v>
      </c>
      <c r="E229" t="s">
        <v>1373</v>
      </c>
      <c r="I229">
        <f t="shared" si="40"/>
        <v>187</v>
      </c>
      <c r="J229">
        <f t="shared" si="39"/>
        <v>203</v>
      </c>
      <c r="K229">
        <f t="shared" si="39"/>
        <v>281</v>
      </c>
      <c r="L229">
        <f t="shared" si="39"/>
        <v>266</v>
      </c>
      <c r="M229">
        <f t="shared" si="39"/>
        <v>282</v>
      </c>
      <c r="N229" s="1">
        <f t="shared" si="41"/>
        <v>243.8</v>
      </c>
      <c r="O229">
        <f t="shared" si="42"/>
        <v>45.35085445722051</v>
      </c>
      <c r="P229">
        <f t="shared" si="43"/>
        <v>0.18601663025931298</v>
      </c>
    </row>
    <row r="230" spans="1:16" ht="15">
      <c r="A230" t="s">
        <v>1203</v>
      </c>
      <c r="B230" t="s">
        <v>1203</v>
      </c>
      <c r="C230" t="s">
        <v>1357</v>
      </c>
      <c r="D230" t="s">
        <v>1235</v>
      </c>
      <c r="E230" t="s">
        <v>1235</v>
      </c>
      <c r="I230">
        <f t="shared" si="40"/>
        <v>203</v>
      </c>
      <c r="J230">
        <f t="shared" si="39"/>
        <v>203</v>
      </c>
      <c r="K230">
        <f t="shared" si="39"/>
        <v>313</v>
      </c>
      <c r="L230">
        <f t="shared" si="39"/>
        <v>282</v>
      </c>
      <c r="M230">
        <f t="shared" si="39"/>
        <v>282</v>
      </c>
      <c r="N230" s="1">
        <f t="shared" si="41"/>
        <v>256.6</v>
      </c>
      <c r="O230">
        <f t="shared" si="42"/>
        <v>50.54008310242478</v>
      </c>
      <c r="P230">
        <f t="shared" si="43"/>
        <v>0.19696057327523295</v>
      </c>
    </row>
    <row r="231" spans="1:16" ht="15">
      <c r="A231" t="s">
        <v>781</v>
      </c>
      <c r="B231" t="s">
        <v>1353</v>
      </c>
      <c r="C231" t="s">
        <v>1358</v>
      </c>
      <c r="D231" t="s">
        <v>1236</v>
      </c>
      <c r="E231" t="s">
        <v>1229</v>
      </c>
      <c r="I231">
        <f t="shared" si="40"/>
        <v>219</v>
      </c>
      <c r="J231">
        <f t="shared" si="39"/>
        <v>218</v>
      </c>
      <c r="K231">
        <f t="shared" si="39"/>
        <v>328</v>
      </c>
      <c r="L231">
        <f t="shared" si="39"/>
        <v>282</v>
      </c>
      <c r="M231">
        <f t="shared" si="39"/>
        <v>297</v>
      </c>
      <c r="N231" s="1">
        <f t="shared" si="41"/>
        <v>268.8</v>
      </c>
      <c r="O231">
        <f t="shared" si="42"/>
        <v>48.82315024657869</v>
      </c>
      <c r="P231">
        <f t="shared" si="43"/>
        <v>0.18163374347685524</v>
      </c>
    </row>
    <row r="232" spans="1:16" ht="15">
      <c r="A232" t="s">
        <v>1338</v>
      </c>
      <c r="B232" t="s">
        <v>1338</v>
      </c>
      <c r="C232" t="s">
        <v>1347</v>
      </c>
      <c r="D232" t="s">
        <v>1230</v>
      </c>
      <c r="E232" t="s">
        <v>1374</v>
      </c>
      <c r="I232">
        <f t="shared" si="40"/>
        <v>234</v>
      </c>
      <c r="J232">
        <f t="shared" si="39"/>
        <v>234</v>
      </c>
      <c r="K232">
        <f t="shared" si="39"/>
        <v>328</v>
      </c>
      <c r="L232">
        <f t="shared" si="39"/>
        <v>297</v>
      </c>
      <c r="M232">
        <f t="shared" si="39"/>
        <v>313</v>
      </c>
      <c r="N232" s="1">
        <f t="shared" si="41"/>
        <v>281.2</v>
      </c>
      <c r="O232">
        <f t="shared" si="42"/>
        <v>44.46009446683618</v>
      </c>
      <c r="P232">
        <f t="shared" si="43"/>
        <v>0.1581084440499153</v>
      </c>
    </row>
    <row r="233" spans="1:16" ht="15">
      <c r="A233" t="s">
        <v>1204</v>
      </c>
      <c r="B233" t="s">
        <v>1335</v>
      </c>
      <c r="C233" t="s">
        <v>1348</v>
      </c>
      <c r="D233" t="s">
        <v>1237</v>
      </c>
      <c r="E233" t="s">
        <v>1375</v>
      </c>
      <c r="I233">
        <f t="shared" si="40"/>
        <v>234</v>
      </c>
      <c r="J233">
        <f t="shared" si="39"/>
        <v>250</v>
      </c>
      <c r="K233">
        <f t="shared" si="39"/>
        <v>344</v>
      </c>
      <c r="L233">
        <f t="shared" si="39"/>
        <v>313</v>
      </c>
      <c r="M233">
        <f t="shared" si="39"/>
        <v>329</v>
      </c>
      <c r="N233" s="1">
        <f t="shared" si="41"/>
        <v>294</v>
      </c>
      <c r="O233">
        <f t="shared" si="42"/>
        <v>49.04589687221552</v>
      </c>
      <c r="P233">
        <f t="shared" si="43"/>
        <v>0.16682277847692353</v>
      </c>
    </row>
    <row r="234" spans="1:16" ht="15">
      <c r="A234" t="s">
        <v>1191</v>
      </c>
      <c r="B234" t="s">
        <v>1354</v>
      </c>
      <c r="C234" t="s">
        <v>1359</v>
      </c>
      <c r="D234" t="s">
        <v>1172</v>
      </c>
      <c r="E234" t="s">
        <v>204</v>
      </c>
      <c r="I234">
        <f t="shared" si="40"/>
        <v>6422</v>
      </c>
      <c r="J234">
        <f t="shared" si="39"/>
        <v>6249</v>
      </c>
      <c r="K234">
        <f t="shared" si="39"/>
        <v>6656</v>
      </c>
      <c r="L234">
        <f t="shared" si="39"/>
        <v>6500</v>
      </c>
      <c r="M234">
        <f t="shared" si="39"/>
        <v>6516</v>
      </c>
      <c r="N234" s="1">
        <f t="shared" si="41"/>
        <v>6468.6</v>
      </c>
      <c r="O234">
        <f t="shared" si="42"/>
        <v>148.95234137132587</v>
      </c>
      <c r="P234">
        <f t="shared" si="43"/>
        <v>0.023026982866667572</v>
      </c>
    </row>
    <row r="235" spans="1:16" ht="15">
      <c r="A235" t="s">
        <v>218</v>
      </c>
      <c r="B235" t="s">
        <v>1355</v>
      </c>
      <c r="C235" t="s">
        <v>1360</v>
      </c>
      <c r="D235" t="s">
        <v>1361</v>
      </c>
      <c r="E235" t="s">
        <v>218</v>
      </c>
      <c r="I235">
        <f t="shared" si="40"/>
        <v>14828</v>
      </c>
      <c r="J235">
        <f t="shared" si="39"/>
        <v>14892</v>
      </c>
      <c r="K235">
        <f t="shared" si="39"/>
        <v>15234</v>
      </c>
      <c r="L235">
        <f t="shared" si="39"/>
        <v>14797</v>
      </c>
      <c r="M235">
        <f t="shared" si="39"/>
        <v>14828</v>
      </c>
      <c r="N235" s="1">
        <f t="shared" si="41"/>
        <v>14915.8</v>
      </c>
      <c r="O235">
        <f t="shared" si="42"/>
        <v>181.2103749789178</v>
      </c>
      <c r="P235">
        <f t="shared" si="43"/>
        <v>0.012148887419978667</v>
      </c>
    </row>
    <row r="239" ht="15">
      <c r="N239" s="1"/>
    </row>
    <row r="240" ht="15">
      <c r="N240" s="1"/>
    </row>
    <row r="241" ht="15">
      <c r="N241" s="1"/>
    </row>
    <row r="242" ht="15">
      <c r="N242" s="1"/>
    </row>
    <row r="243" ht="15">
      <c r="N243" s="1"/>
    </row>
    <row r="244" ht="15">
      <c r="N244" s="1"/>
    </row>
    <row r="245" ht="15">
      <c r="N245" s="1"/>
    </row>
    <row r="246" ht="15">
      <c r="N246" s="1"/>
    </row>
    <row r="247" ht="15">
      <c r="N247" s="1"/>
    </row>
    <row r="248" ht="15">
      <c r="N248" s="1"/>
    </row>
    <row r="249" ht="15">
      <c r="N249" s="1"/>
    </row>
    <row r="250" ht="15">
      <c r="N250" s="1"/>
    </row>
    <row r="251" ht="15">
      <c r="N251" s="1"/>
    </row>
    <row r="252" ht="15">
      <c r="N252" s="1"/>
    </row>
    <row r="253" ht="15">
      <c r="N253" s="1"/>
    </row>
    <row r="254" ht="15">
      <c r="N254" s="1"/>
    </row>
    <row r="255" ht="15">
      <c r="N255" s="1"/>
    </row>
    <row r="256" ht="15">
      <c r="N256" s="1"/>
    </row>
    <row r="257" ht="15">
      <c r="N257" s="1"/>
    </row>
    <row r="258" ht="15">
      <c r="N258" s="1"/>
    </row>
    <row r="259" ht="15">
      <c r="N259" s="1"/>
    </row>
    <row r="260" ht="15">
      <c r="N260" s="1"/>
    </row>
    <row r="261" ht="15">
      <c r="N261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selection activeCell="A1" sqref="A1"/>
    </sheetView>
  </sheetViews>
  <sheetFormatPr defaultColWidth="11.421875" defaultRowHeight="15"/>
  <sheetData>
    <row r="1" s="3" customFormat="1" ht="15">
      <c r="A1" s="3" t="s">
        <v>1481</v>
      </c>
    </row>
    <row r="2" spans="1:10" ht="15">
      <c r="A2" t="s">
        <v>1423</v>
      </c>
      <c r="J2" t="s">
        <v>1476</v>
      </c>
    </row>
    <row r="3" spans="1:16" ht="15">
      <c r="A3" t="s">
        <v>1424</v>
      </c>
      <c r="J3" t="s">
        <v>1444</v>
      </c>
      <c r="K3" t="s">
        <v>1474</v>
      </c>
      <c r="L3" t="s">
        <v>1475</v>
      </c>
      <c r="M3" t="s">
        <v>1473</v>
      </c>
      <c r="N3" t="s">
        <v>642</v>
      </c>
      <c r="P3" t="s">
        <v>1473</v>
      </c>
    </row>
    <row r="4" spans="1:20" ht="15">
      <c r="A4" t="s">
        <v>1425</v>
      </c>
      <c r="B4" t="s">
        <v>1427</v>
      </c>
      <c r="C4" t="s">
        <v>1428</v>
      </c>
      <c r="D4" t="s">
        <v>1429</v>
      </c>
      <c r="E4" t="s">
        <v>1431</v>
      </c>
      <c r="F4" t="s">
        <v>1432</v>
      </c>
      <c r="G4" t="s">
        <v>1430</v>
      </c>
      <c r="J4">
        <v>1</v>
      </c>
      <c r="K4">
        <f>E11</f>
        <v>654.44</v>
      </c>
      <c r="L4">
        <f>RSA!H4</f>
        <v>2078</v>
      </c>
      <c r="M4">
        <v>62</v>
      </c>
      <c r="N4">
        <f>SUM(P15:T15)/5</f>
        <v>28.2</v>
      </c>
      <c r="P4">
        <v>125</v>
      </c>
      <c r="Q4">
        <v>62</v>
      </c>
      <c r="R4">
        <v>62</v>
      </c>
      <c r="S4">
        <v>63</v>
      </c>
      <c r="T4">
        <v>62</v>
      </c>
    </row>
    <row r="5" spans="1:20" ht="15">
      <c r="A5">
        <v>4687</v>
      </c>
      <c r="B5">
        <v>3234</v>
      </c>
      <c r="C5">
        <v>4515</v>
      </c>
      <c r="D5">
        <v>4687</v>
      </c>
      <c r="E5">
        <f>B5</f>
        <v>3234</v>
      </c>
      <c r="F5">
        <f>C5-B5</f>
        <v>1281</v>
      </c>
      <c r="G5">
        <f>D5-C5</f>
        <v>172</v>
      </c>
      <c r="J5">
        <v>2</v>
      </c>
      <c r="K5">
        <f>E21</f>
        <v>1336.395</v>
      </c>
      <c r="L5">
        <f>RSA!H8</f>
        <v>4065.6</v>
      </c>
      <c r="M5">
        <v>78</v>
      </c>
      <c r="N5">
        <f aca="true" t="shared" si="0" ref="N5:N13">SUM(P16:T16)/5</f>
        <v>46.8</v>
      </c>
      <c r="P5">
        <v>93</v>
      </c>
      <c r="Q5">
        <v>78</v>
      </c>
      <c r="R5">
        <v>78</v>
      </c>
      <c r="S5">
        <v>78</v>
      </c>
      <c r="T5">
        <v>78</v>
      </c>
    </row>
    <row r="6" spans="1:20" ht="15">
      <c r="A6">
        <v>8437</v>
      </c>
      <c r="B6">
        <v>7093</v>
      </c>
      <c r="C6">
        <v>8296</v>
      </c>
      <c r="D6">
        <v>8437</v>
      </c>
      <c r="E6">
        <f>B6-D5</f>
        <v>2406</v>
      </c>
      <c r="F6">
        <f>C6-B6</f>
        <v>1203</v>
      </c>
      <c r="G6">
        <f>D6-C6</f>
        <v>141</v>
      </c>
      <c r="J6">
        <v>3</v>
      </c>
      <c r="K6">
        <f>E31</f>
        <v>2000.83</v>
      </c>
      <c r="L6">
        <f>RSA!H12</f>
        <v>6047.4</v>
      </c>
      <c r="M6">
        <f>SUM(P6:T6)/5</f>
        <v>115.8</v>
      </c>
      <c r="N6">
        <f t="shared" si="0"/>
        <v>65.8</v>
      </c>
      <c r="P6">
        <v>110</v>
      </c>
      <c r="Q6">
        <v>109</v>
      </c>
      <c r="R6">
        <v>125</v>
      </c>
      <c r="S6">
        <v>110</v>
      </c>
      <c r="T6">
        <v>125</v>
      </c>
    </row>
    <row r="7" spans="1:20" ht="15">
      <c r="A7">
        <v>12171</v>
      </c>
      <c r="B7">
        <v>10828</v>
      </c>
      <c r="C7">
        <v>12031</v>
      </c>
      <c r="D7">
        <v>12171</v>
      </c>
      <c r="E7">
        <f>B7-D6</f>
        <v>2391</v>
      </c>
      <c r="F7">
        <f>C7-B7</f>
        <v>1203</v>
      </c>
      <c r="G7">
        <f>D7-C7</f>
        <v>140</v>
      </c>
      <c r="J7">
        <v>4</v>
      </c>
      <c r="K7">
        <f>E41</f>
        <v>2611.325</v>
      </c>
      <c r="L7">
        <f>RSA!H16</f>
        <v>7884.6</v>
      </c>
      <c r="M7">
        <f>SUM(P7:T7)/5</f>
        <v>150</v>
      </c>
      <c r="N7">
        <f t="shared" si="0"/>
        <v>97</v>
      </c>
      <c r="P7">
        <v>141</v>
      </c>
      <c r="Q7">
        <v>156</v>
      </c>
      <c r="R7">
        <v>156</v>
      </c>
      <c r="S7">
        <v>140</v>
      </c>
      <c r="T7">
        <v>157</v>
      </c>
    </row>
    <row r="8" spans="1:20" ht="15">
      <c r="A8">
        <v>16030</v>
      </c>
      <c r="B8">
        <v>14609</v>
      </c>
      <c r="C8">
        <v>15890</v>
      </c>
      <c r="D8">
        <v>16030</v>
      </c>
      <c r="E8">
        <f>B8-D7</f>
        <v>2438</v>
      </c>
      <c r="F8">
        <f>C8-B8</f>
        <v>1281</v>
      </c>
      <c r="G8">
        <f>D8-C8</f>
        <v>140</v>
      </c>
      <c r="J8">
        <v>5</v>
      </c>
      <c r="K8">
        <f>E51</f>
        <v>3284.3450000000003</v>
      </c>
      <c r="L8">
        <f>RSA!H20</f>
        <v>9971.4</v>
      </c>
      <c r="M8">
        <f aca="true" t="shared" si="1" ref="M8:M13">SUM(P8:T8)/5</f>
        <v>184.2</v>
      </c>
      <c r="N8">
        <f t="shared" si="0"/>
        <v>125</v>
      </c>
      <c r="P8">
        <v>187</v>
      </c>
      <c r="Q8">
        <v>187</v>
      </c>
      <c r="R8">
        <v>188</v>
      </c>
      <c r="S8">
        <v>187</v>
      </c>
      <c r="T8">
        <v>172</v>
      </c>
    </row>
    <row r="9" spans="1:20" ht="15">
      <c r="A9">
        <v>19858</v>
      </c>
      <c r="B9">
        <v>18483</v>
      </c>
      <c r="C9">
        <v>19702</v>
      </c>
      <c r="D9">
        <v>19858</v>
      </c>
      <c r="E9">
        <f>B9-D8</f>
        <v>2453</v>
      </c>
      <c r="F9">
        <f>C9-B9</f>
        <v>1219</v>
      </c>
      <c r="G9">
        <f>D9-C9</f>
        <v>156</v>
      </c>
      <c r="J9">
        <v>6</v>
      </c>
      <c r="K9">
        <f>E61</f>
        <v>3912.8599999999997</v>
      </c>
      <c r="L9">
        <f>RSA!H24</f>
        <v>11806.2</v>
      </c>
      <c r="M9">
        <f t="shared" si="1"/>
        <v>218.8</v>
      </c>
      <c r="N9">
        <f t="shared" si="0"/>
        <v>147</v>
      </c>
      <c r="P9">
        <v>219</v>
      </c>
      <c r="Q9">
        <v>219</v>
      </c>
      <c r="R9">
        <v>218</v>
      </c>
      <c r="S9">
        <v>219</v>
      </c>
      <c r="T9">
        <v>219</v>
      </c>
    </row>
    <row r="10" spans="1:20" ht="15">
      <c r="A10" t="s">
        <v>1426</v>
      </c>
      <c r="B10">
        <v>3971</v>
      </c>
      <c r="D10" t="s">
        <v>1433</v>
      </c>
      <c r="E10">
        <f>SUM(E6:E9)/4</f>
        <v>2422</v>
      </c>
      <c r="F10">
        <f>SUM(F5:F9)/5</f>
        <v>1237.4</v>
      </c>
      <c r="G10">
        <f>SUM(G6:G9)/4</f>
        <v>144.25</v>
      </c>
      <c r="J10">
        <v>7</v>
      </c>
      <c r="K10">
        <f>E71</f>
        <v>4607.63</v>
      </c>
      <c r="L10">
        <f>RSA!H28</f>
        <v>13847.2</v>
      </c>
      <c r="M10">
        <f t="shared" si="1"/>
        <v>265.6</v>
      </c>
      <c r="N10">
        <f t="shared" si="0"/>
        <v>165.6</v>
      </c>
      <c r="P10">
        <v>265</v>
      </c>
      <c r="Q10">
        <v>281</v>
      </c>
      <c r="R10">
        <v>266</v>
      </c>
      <c r="S10">
        <v>266</v>
      </c>
      <c r="T10">
        <v>250</v>
      </c>
    </row>
    <row r="11" spans="1:20" ht="15">
      <c r="A11" t="s">
        <v>1434</v>
      </c>
      <c r="E11">
        <f>(E10+F10)/10+G10*2</f>
        <v>654.44</v>
      </c>
      <c r="J11">
        <v>8</v>
      </c>
      <c r="K11">
        <f>E81</f>
        <v>5254.325</v>
      </c>
      <c r="L11">
        <f>RSA!H32</f>
        <v>15871.8</v>
      </c>
      <c r="M11">
        <f t="shared" si="1"/>
        <v>287.4</v>
      </c>
      <c r="N11">
        <f t="shared" si="0"/>
        <v>175.2</v>
      </c>
      <c r="P11">
        <v>281</v>
      </c>
      <c r="Q11">
        <v>297</v>
      </c>
      <c r="R11">
        <v>281</v>
      </c>
      <c r="S11">
        <v>297</v>
      </c>
      <c r="T11">
        <v>281</v>
      </c>
    </row>
    <row r="12" spans="10:20" ht="15">
      <c r="J12">
        <v>9</v>
      </c>
      <c r="K12">
        <f>E91</f>
        <v>5775.27</v>
      </c>
      <c r="L12">
        <f>RSA!H36</f>
        <v>17787.2</v>
      </c>
      <c r="M12">
        <f t="shared" si="1"/>
        <v>328</v>
      </c>
      <c r="N12">
        <f t="shared" si="0"/>
        <v>200</v>
      </c>
      <c r="P12">
        <v>328</v>
      </c>
      <c r="Q12">
        <v>328</v>
      </c>
      <c r="R12">
        <v>328</v>
      </c>
      <c r="S12">
        <v>328</v>
      </c>
      <c r="T12">
        <v>328</v>
      </c>
    </row>
    <row r="13" spans="1:20" ht="15">
      <c r="A13" t="s">
        <v>1435</v>
      </c>
      <c r="J13">
        <v>10</v>
      </c>
      <c r="K13">
        <f>E101</f>
        <v>6578.3150000000005</v>
      </c>
      <c r="L13">
        <f>RSA!H40</f>
        <v>19890.4</v>
      </c>
      <c r="M13">
        <f t="shared" si="1"/>
        <v>359.4</v>
      </c>
      <c r="N13">
        <f t="shared" si="0"/>
        <v>218.6</v>
      </c>
      <c r="P13">
        <v>360</v>
      </c>
      <c r="Q13">
        <v>359</v>
      </c>
      <c r="R13">
        <v>360</v>
      </c>
      <c r="S13">
        <v>359</v>
      </c>
      <c r="T13">
        <v>359</v>
      </c>
    </row>
    <row r="14" spans="1:16" ht="15">
      <c r="A14" t="s">
        <v>1425</v>
      </c>
      <c r="B14" t="s">
        <v>1427</v>
      </c>
      <c r="C14" t="s">
        <v>1428</v>
      </c>
      <c r="D14" t="s">
        <v>1429</v>
      </c>
      <c r="E14" t="s">
        <v>1431</v>
      </c>
      <c r="F14" t="s">
        <v>1432</v>
      </c>
      <c r="G14" t="s">
        <v>1430</v>
      </c>
      <c r="P14" t="s">
        <v>642</v>
      </c>
    </row>
    <row r="15" spans="2:20" ht="15">
      <c r="B15">
        <v>6015</v>
      </c>
      <c r="C15">
        <v>8502</v>
      </c>
      <c r="D15">
        <v>8845</v>
      </c>
      <c r="E15">
        <f>B15</f>
        <v>6015</v>
      </c>
      <c r="F15">
        <f>C15-B15</f>
        <v>2487</v>
      </c>
      <c r="G15">
        <f>D15-C15</f>
        <v>343</v>
      </c>
      <c r="J15" t="s">
        <v>1476</v>
      </c>
      <c r="P15">
        <v>32</v>
      </c>
      <c r="Q15">
        <v>32</v>
      </c>
      <c r="R15">
        <v>31</v>
      </c>
      <c r="S15">
        <v>31</v>
      </c>
      <c r="T15">
        <v>15</v>
      </c>
    </row>
    <row r="16" spans="2:20" ht="15">
      <c r="B16">
        <v>13829</v>
      </c>
      <c r="C16">
        <v>16361</v>
      </c>
      <c r="D16">
        <v>16657</v>
      </c>
      <c r="E16">
        <f>B16-D15</f>
        <v>4984</v>
      </c>
      <c r="F16">
        <f>C16-B16</f>
        <v>2532</v>
      </c>
      <c r="G16">
        <f>D16-C16</f>
        <v>296</v>
      </c>
      <c r="J16" s="3" t="s">
        <v>1444</v>
      </c>
      <c r="K16" s="3" t="s">
        <v>1474</v>
      </c>
      <c r="L16" s="3" t="s">
        <v>1475</v>
      </c>
      <c r="M16" s="3" t="s">
        <v>1473</v>
      </c>
      <c r="N16" s="3" t="s">
        <v>642</v>
      </c>
      <c r="P16">
        <v>47</v>
      </c>
      <c r="Q16">
        <v>47</v>
      </c>
      <c r="R16">
        <v>47</v>
      </c>
      <c r="S16">
        <v>47</v>
      </c>
      <c r="T16">
        <v>46</v>
      </c>
    </row>
    <row r="17" spans="2:20" ht="15">
      <c r="B17">
        <v>21642</v>
      </c>
      <c r="C17">
        <v>24142</v>
      </c>
      <c r="D17">
        <v>24438</v>
      </c>
      <c r="E17">
        <f>B17-D16</f>
        <v>4985</v>
      </c>
      <c r="F17">
        <f>C17-B17</f>
        <v>2500</v>
      </c>
      <c r="G17">
        <f>D17-C17</f>
        <v>296</v>
      </c>
      <c r="J17" s="3">
        <v>1</v>
      </c>
      <c r="K17" s="3">
        <f>K4/1000</f>
        <v>0.65444</v>
      </c>
      <c r="L17" s="3">
        <f>L4/1000</f>
        <v>2.078</v>
      </c>
      <c r="M17" s="3">
        <f>M4/1000</f>
        <v>0.062</v>
      </c>
      <c r="N17" s="3">
        <f>N4/1000</f>
        <v>0.0282</v>
      </c>
      <c r="P17">
        <v>62</v>
      </c>
      <c r="Q17">
        <v>63</v>
      </c>
      <c r="R17">
        <v>63</v>
      </c>
      <c r="S17">
        <v>78</v>
      </c>
      <c r="T17">
        <v>63</v>
      </c>
    </row>
    <row r="18" spans="2:20" ht="15">
      <c r="B18">
        <v>29438</v>
      </c>
      <c r="C18">
        <v>31954</v>
      </c>
      <c r="D18">
        <v>32251</v>
      </c>
      <c r="E18">
        <f>B18-D17</f>
        <v>5000</v>
      </c>
      <c r="F18">
        <f>C18-B18</f>
        <v>2516</v>
      </c>
      <c r="G18">
        <f>D18-C18</f>
        <v>297</v>
      </c>
      <c r="J18" s="3">
        <v>2</v>
      </c>
      <c r="K18" s="3">
        <f>K5/1000</f>
        <v>1.336395</v>
      </c>
      <c r="L18" s="3">
        <f>L5/1000</f>
        <v>4.0656</v>
      </c>
      <c r="M18" s="3">
        <f>M5/1000</f>
        <v>0.078</v>
      </c>
      <c r="N18" s="3">
        <f>N5/1000</f>
        <v>0.046799999999999994</v>
      </c>
      <c r="P18">
        <v>109</v>
      </c>
      <c r="Q18">
        <v>94</v>
      </c>
      <c r="R18">
        <v>94</v>
      </c>
      <c r="S18">
        <v>94</v>
      </c>
      <c r="T18">
        <v>94</v>
      </c>
    </row>
    <row r="19" spans="2:20" ht="15">
      <c r="B19">
        <v>37297</v>
      </c>
      <c r="C19">
        <v>39813</v>
      </c>
      <c r="D19">
        <v>40094</v>
      </c>
      <c r="E19">
        <f>B19-D18</f>
        <v>5046</v>
      </c>
      <c r="F19">
        <f>C19-B19</f>
        <v>2516</v>
      </c>
      <c r="G19">
        <f>D19-C19</f>
        <v>281</v>
      </c>
      <c r="J19" s="3">
        <v>3</v>
      </c>
      <c r="K19" s="3">
        <f>K6/1000</f>
        <v>2.00083</v>
      </c>
      <c r="L19" s="3">
        <f>L6/1000</f>
        <v>6.0474</v>
      </c>
      <c r="M19" s="3">
        <f>M6/1000</f>
        <v>0.1158</v>
      </c>
      <c r="N19" s="3">
        <f>N6/1000</f>
        <v>0.0658</v>
      </c>
      <c r="P19">
        <v>125</v>
      </c>
      <c r="Q19">
        <v>125</v>
      </c>
      <c r="R19">
        <v>125</v>
      </c>
      <c r="S19">
        <v>125</v>
      </c>
      <c r="T19">
        <v>125</v>
      </c>
    </row>
    <row r="20" spans="5:20" ht="15">
      <c r="E20">
        <f>SUM(E16:E19)/4</f>
        <v>5003.75</v>
      </c>
      <c r="F20">
        <f>SUM(F15:F19)/5</f>
        <v>2510.2</v>
      </c>
      <c r="G20">
        <f>SUM(G16:G19)/4</f>
        <v>292.5</v>
      </c>
      <c r="J20" s="3">
        <v>4</v>
      </c>
      <c r="K20" s="3">
        <f>K7/1000</f>
        <v>2.611325</v>
      </c>
      <c r="L20" s="3">
        <f>L7/1000</f>
        <v>7.884600000000001</v>
      </c>
      <c r="M20" s="3">
        <f>M7/1000</f>
        <v>0.15</v>
      </c>
      <c r="N20" s="3">
        <f>N7/1000</f>
        <v>0.097</v>
      </c>
      <c r="P20">
        <v>140</v>
      </c>
      <c r="Q20">
        <v>156</v>
      </c>
      <c r="R20">
        <v>141</v>
      </c>
      <c r="S20">
        <v>141</v>
      </c>
      <c r="T20">
        <v>157</v>
      </c>
    </row>
    <row r="21" spans="5:20" ht="15">
      <c r="E21">
        <f>(E20+F20)/10+G20*2</f>
        <v>1336.395</v>
      </c>
      <c r="J21" s="3">
        <v>5</v>
      </c>
      <c r="K21" s="3">
        <f>K8/1000</f>
        <v>3.284345</v>
      </c>
      <c r="L21" s="3">
        <f>L8/1000</f>
        <v>9.9714</v>
      </c>
      <c r="M21" s="3">
        <f>M8/1000</f>
        <v>0.18419999999999997</v>
      </c>
      <c r="N21" s="3">
        <f>N8/1000</f>
        <v>0.125</v>
      </c>
      <c r="P21">
        <v>156</v>
      </c>
      <c r="Q21">
        <v>172</v>
      </c>
      <c r="R21">
        <v>172</v>
      </c>
      <c r="S21">
        <v>172</v>
      </c>
      <c r="T21">
        <v>156</v>
      </c>
    </row>
    <row r="22" spans="10:20" ht="15">
      <c r="J22" s="3">
        <v>6</v>
      </c>
      <c r="K22" s="3">
        <f>K9/1000</f>
        <v>3.91286</v>
      </c>
      <c r="L22" s="3">
        <f>L9/1000</f>
        <v>11.8062</v>
      </c>
      <c r="M22" s="3">
        <f>M9/1000</f>
        <v>0.21880000000000002</v>
      </c>
      <c r="N22" s="3">
        <f>N9/1000</f>
        <v>0.147</v>
      </c>
      <c r="P22">
        <v>188</v>
      </c>
      <c r="Q22">
        <v>172</v>
      </c>
      <c r="R22">
        <v>172</v>
      </c>
      <c r="S22">
        <v>172</v>
      </c>
      <c r="T22">
        <v>172</v>
      </c>
    </row>
    <row r="23" spans="1:20" ht="15">
      <c r="A23" t="s">
        <v>1436</v>
      </c>
      <c r="J23" s="3">
        <v>7</v>
      </c>
      <c r="K23" s="3">
        <f>K10/1000</f>
        <v>4.60763</v>
      </c>
      <c r="L23" s="3">
        <f>L10/1000</f>
        <v>13.8472</v>
      </c>
      <c r="M23" s="3">
        <f>M10/1000</f>
        <v>0.2656</v>
      </c>
      <c r="N23" s="3">
        <f>N10/1000</f>
        <v>0.1656</v>
      </c>
      <c r="P23">
        <v>203</v>
      </c>
      <c r="Q23">
        <v>203</v>
      </c>
      <c r="R23">
        <v>203</v>
      </c>
      <c r="S23">
        <v>203</v>
      </c>
      <c r="T23">
        <v>188</v>
      </c>
    </row>
    <row r="24" spans="2:20" ht="15">
      <c r="B24" t="s">
        <v>1427</v>
      </c>
      <c r="C24" t="s">
        <v>1428</v>
      </c>
      <c r="D24" t="s">
        <v>1429</v>
      </c>
      <c r="E24" t="s">
        <v>1431</v>
      </c>
      <c r="F24" t="s">
        <v>1432</v>
      </c>
      <c r="G24" t="s">
        <v>1430</v>
      </c>
      <c r="J24" s="3">
        <v>8</v>
      </c>
      <c r="K24" s="3">
        <f>K11/1000</f>
        <v>5.254325</v>
      </c>
      <c r="L24" s="3">
        <f>L11/1000</f>
        <v>15.871799999999999</v>
      </c>
      <c r="M24" s="3">
        <f>M11/1000</f>
        <v>0.2874</v>
      </c>
      <c r="N24" s="3">
        <f>N11/1000</f>
        <v>0.1752</v>
      </c>
      <c r="P24">
        <v>219</v>
      </c>
      <c r="Q24">
        <v>218</v>
      </c>
      <c r="R24">
        <v>219</v>
      </c>
      <c r="S24">
        <v>219</v>
      </c>
      <c r="T24">
        <v>218</v>
      </c>
    </row>
    <row r="25" spans="2:14" ht="15">
      <c r="B25">
        <v>7656</v>
      </c>
      <c r="C25">
        <v>11391</v>
      </c>
      <c r="D25">
        <v>11844</v>
      </c>
      <c r="E25">
        <f>B25</f>
        <v>7656</v>
      </c>
      <c r="F25">
        <f>C25-B25</f>
        <v>3735</v>
      </c>
      <c r="G25">
        <f>D25-C25</f>
        <v>453</v>
      </c>
      <c r="J25" s="3">
        <v>9</v>
      </c>
      <c r="K25" s="3">
        <f>K12/1000</f>
        <v>5.775270000000001</v>
      </c>
      <c r="L25" s="3">
        <f>L12/1000</f>
        <v>17.787200000000002</v>
      </c>
      <c r="M25" s="3">
        <f>M12/1000</f>
        <v>0.328</v>
      </c>
      <c r="N25" s="3">
        <f>N12/1000</f>
        <v>0.2</v>
      </c>
    </row>
    <row r="26" spans="2:14" ht="15">
      <c r="B26">
        <v>19312</v>
      </c>
      <c r="C26">
        <v>23031</v>
      </c>
      <c r="D26">
        <v>23453</v>
      </c>
      <c r="E26">
        <f>B26-D25</f>
        <v>7468</v>
      </c>
      <c r="F26">
        <f>C26-B26</f>
        <v>3719</v>
      </c>
      <c r="G26">
        <f>D26-C26</f>
        <v>422</v>
      </c>
      <c r="J26" s="3">
        <v>10</v>
      </c>
      <c r="K26" s="3">
        <f>K13/1000</f>
        <v>6.578315000000001</v>
      </c>
      <c r="L26" s="3">
        <f>L13/1000</f>
        <v>19.890400000000003</v>
      </c>
      <c r="M26" s="3">
        <f>M13/1000</f>
        <v>0.3594</v>
      </c>
      <c r="N26" s="3">
        <f>N13/1000</f>
        <v>0.2186</v>
      </c>
    </row>
    <row r="27" spans="2:13" ht="15">
      <c r="B27">
        <v>30845</v>
      </c>
      <c r="C27">
        <v>34564</v>
      </c>
      <c r="D27">
        <v>35001</v>
      </c>
      <c r="E27">
        <f>B27-D26</f>
        <v>7392</v>
      </c>
      <c r="F27">
        <f>C27-B27</f>
        <v>3719</v>
      </c>
      <c r="G27">
        <f>D27-C27</f>
        <v>437</v>
      </c>
      <c r="K27" s="3">
        <f>K26/N26</f>
        <v>30.092932296431844</v>
      </c>
      <c r="L27" s="3">
        <f>L26/N26</f>
        <v>90.9899359560842</v>
      </c>
      <c r="M27" s="3">
        <f>M26/N26</f>
        <v>1.644098810612992</v>
      </c>
    </row>
    <row r="28" spans="2:7" ht="15">
      <c r="B28">
        <v>42392</v>
      </c>
      <c r="C28">
        <v>46204</v>
      </c>
      <c r="D28">
        <v>46673</v>
      </c>
      <c r="E28">
        <f>B28-D27</f>
        <v>7391</v>
      </c>
      <c r="F28">
        <f>C28-B28</f>
        <v>3812</v>
      </c>
      <c r="G28">
        <f>D28-C28</f>
        <v>469</v>
      </c>
    </row>
    <row r="29" spans="2:7" ht="15">
      <c r="B29">
        <v>54172</v>
      </c>
      <c r="C29">
        <v>57891</v>
      </c>
      <c r="D29">
        <v>58329</v>
      </c>
      <c r="E29">
        <f>B29-D28</f>
        <v>7499</v>
      </c>
      <c r="F29">
        <f>C29-B29</f>
        <v>3719</v>
      </c>
      <c r="G29">
        <f>D29-C29</f>
        <v>438</v>
      </c>
    </row>
    <row r="30" spans="5:7" ht="15">
      <c r="E30">
        <f>SUM(E26:E29)/4</f>
        <v>7437.5</v>
      </c>
      <c r="F30">
        <f>SUM(F25:F29)/5</f>
        <v>3740.8</v>
      </c>
      <c r="G30">
        <f>SUM(G26:G29)/4</f>
        <v>441.5</v>
      </c>
    </row>
    <row r="31" ht="15">
      <c r="E31">
        <f>(E30+F30)/10+G30*2</f>
        <v>2000.83</v>
      </c>
    </row>
    <row r="33" ht="15">
      <c r="A33" t="s">
        <v>1437</v>
      </c>
    </row>
    <row r="34" spans="2:7" ht="15">
      <c r="B34" t="s">
        <v>1427</v>
      </c>
      <c r="C34" t="s">
        <v>1428</v>
      </c>
      <c r="D34" t="s">
        <v>1429</v>
      </c>
      <c r="E34" t="s">
        <v>1431</v>
      </c>
      <c r="F34" t="s">
        <v>1432</v>
      </c>
      <c r="G34" t="s">
        <v>1430</v>
      </c>
    </row>
    <row r="35" spans="2:7" ht="15">
      <c r="B35">
        <v>10094</v>
      </c>
      <c r="C35">
        <v>15031</v>
      </c>
      <c r="D35">
        <v>15625</v>
      </c>
      <c r="E35">
        <f>B35</f>
        <v>10094</v>
      </c>
      <c r="F35">
        <f>C35-B35</f>
        <v>4937</v>
      </c>
      <c r="G35">
        <f>D35-C35</f>
        <v>594</v>
      </c>
    </row>
    <row r="36" spans="2:7" ht="15">
      <c r="B36">
        <v>25500</v>
      </c>
      <c r="C36">
        <v>30439</v>
      </c>
      <c r="D36">
        <v>31001</v>
      </c>
      <c r="E36">
        <f>B36-D35</f>
        <v>9875</v>
      </c>
      <c r="F36">
        <f>C36-B36</f>
        <v>4939</v>
      </c>
      <c r="G36">
        <f>D36-C36</f>
        <v>562</v>
      </c>
    </row>
    <row r="37" spans="2:7" ht="15">
      <c r="B37">
        <v>40845</v>
      </c>
      <c r="C37">
        <v>45766</v>
      </c>
      <c r="D37">
        <v>46329</v>
      </c>
      <c r="E37">
        <f>B37-D36</f>
        <v>9844</v>
      </c>
      <c r="F37">
        <f>C37-B37</f>
        <v>4921</v>
      </c>
      <c r="G37">
        <f>D37-C37</f>
        <v>563</v>
      </c>
    </row>
    <row r="38" spans="2:7" ht="15">
      <c r="B38">
        <v>56204</v>
      </c>
      <c r="C38">
        <v>61125</v>
      </c>
      <c r="D38">
        <v>61703</v>
      </c>
      <c r="E38">
        <f>B38-D37</f>
        <v>9875</v>
      </c>
      <c r="F38">
        <f>C38-B38</f>
        <v>4921</v>
      </c>
      <c r="G38">
        <f>D38-C38</f>
        <v>578</v>
      </c>
    </row>
    <row r="39" spans="2:7" ht="15">
      <c r="B39">
        <v>71562</v>
      </c>
      <c r="C39">
        <v>76469</v>
      </c>
      <c r="D39">
        <v>77031</v>
      </c>
      <c r="E39">
        <f>B39-D38</f>
        <v>9859</v>
      </c>
      <c r="F39">
        <f>C39-B39</f>
        <v>4907</v>
      </c>
      <c r="G39">
        <f>D39-C39</f>
        <v>562</v>
      </c>
    </row>
    <row r="40" spans="5:7" ht="15">
      <c r="E40">
        <f>SUM(E36:E39)/4</f>
        <v>9863.25</v>
      </c>
      <c r="F40">
        <f>SUM(F35:F39)/5</f>
        <v>4925</v>
      </c>
      <c r="G40">
        <f>SUM(G36:G39)/4</f>
        <v>566.25</v>
      </c>
    </row>
    <row r="41" ht="15">
      <c r="E41">
        <f>(E40+F40)/10+G40*2</f>
        <v>2611.325</v>
      </c>
    </row>
    <row r="43" ht="15">
      <c r="A43" t="s">
        <v>1438</v>
      </c>
    </row>
    <row r="44" spans="2:7" ht="15">
      <c r="B44" t="s">
        <v>1427</v>
      </c>
      <c r="C44" t="s">
        <v>1428</v>
      </c>
      <c r="D44" t="s">
        <v>1429</v>
      </c>
      <c r="E44" t="s">
        <v>1431</v>
      </c>
      <c r="F44" t="s">
        <v>1432</v>
      </c>
      <c r="G44" t="s">
        <v>1430</v>
      </c>
    </row>
    <row r="45" spans="2:7" ht="15">
      <c r="B45">
        <v>12658</v>
      </c>
      <c r="C45">
        <v>18861</v>
      </c>
      <c r="D45">
        <v>19580</v>
      </c>
      <c r="E45">
        <f>B45</f>
        <v>12658</v>
      </c>
      <c r="F45">
        <f>C45-B45</f>
        <v>6203</v>
      </c>
      <c r="G45">
        <f>D45-C45</f>
        <v>719</v>
      </c>
    </row>
    <row r="46" spans="2:7" ht="15">
      <c r="B46">
        <v>32001</v>
      </c>
      <c r="C46">
        <v>38173</v>
      </c>
      <c r="D46">
        <v>38891</v>
      </c>
      <c r="E46">
        <f>B46-D45</f>
        <v>12421</v>
      </c>
      <c r="F46">
        <f>C46-B46</f>
        <v>6172</v>
      </c>
      <c r="G46">
        <f>D46-C46</f>
        <v>718</v>
      </c>
    </row>
    <row r="47" spans="2:7" ht="15">
      <c r="B47">
        <v>51250</v>
      </c>
      <c r="C47">
        <v>57469</v>
      </c>
      <c r="D47">
        <v>58188</v>
      </c>
      <c r="E47">
        <f>B47-D46</f>
        <v>12359</v>
      </c>
      <c r="F47">
        <f>C47-B47</f>
        <v>6219</v>
      </c>
      <c r="G47">
        <f>D47-C47</f>
        <v>719</v>
      </c>
    </row>
    <row r="48" spans="2:7" ht="15">
      <c r="B48">
        <v>70612</v>
      </c>
      <c r="C48">
        <v>76846</v>
      </c>
      <c r="D48">
        <v>77549</v>
      </c>
      <c r="E48">
        <f>B48-D47</f>
        <v>12424</v>
      </c>
      <c r="F48">
        <f>C48-B48</f>
        <v>6234</v>
      </c>
      <c r="G48">
        <f>D48-C48</f>
        <v>703</v>
      </c>
    </row>
    <row r="49" spans="2:7" ht="15">
      <c r="B49">
        <v>90002</v>
      </c>
      <c r="C49">
        <v>96220</v>
      </c>
      <c r="D49">
        <v>96924</v>
      </c>
      <c r="E49">
        <f>B49-D48</f>
        <v>12453</v>
      </c>
      <c r="F49">
        <f>C49-B49</f>
        <v>6218</v>
      </c>
      <c r="G49">
        <f>D49-C49</f>
        <v>704</v>
      </c>
    </row>
    <row r="50" spans="5:7" ht="15">
      <c r="E50">
        <f>SUM(E46:E49)/4</f>
        <v>12414.25</v>
      </c>
      <c r="F50">
        <f>SUM(F45:F49)/5</f>
        <v>6209.2</v>
      </c>
      <c r="G50">
        <f>SUM(G46:G49)/4</f>
        <v>711</v>
      </c>
    </row>
    <row r="51" ht="15">
      <c r="E51">
        <f>(E50+F50)/10+G50*2</f>
        <v>3284.3450000000003</v>
      </c>
    </row>
    <row r="53" ht="15">
      <c r="A53" t="s">
        <v>1439</v>
      </c>
    </row>
    <row r="54" spans="2:7" ht="15">
      <c r="B54" t="s">
        <v>1427</v>
      </c>
      <c r="C54" t="s">
        <v>1428</v>
      </c>
      <c r="D54" t="s">
        <v>1429</v>
      </c>
      <c r="E54" t="s">
        <v>1431</v>
      </c>
      <c r="F54" t="s">
        <v>1432</v>
      </c>
      <c r="G54" t="s">
        <v>1430</v>
      </c>
    </row>
    <row r="55" spans="2:7" ht="15">
      <c r="B55">
        <v>14952</v>
      </c>
      <c r="C55">
        <v>22421</v>
      </c>
      <c r="D55">
        <v>23280</v>
      </c>
      <c r="E55">
        <f>B55</f>
        <v>14952</v>
      </c>
      <c r="F55">
        <f>C55-B55</f>
        <v>7469</v>
      </c>
      <c r="G55">
        <f>D55-C55</f>
        <v>859</v>
      </c>
    </row>
    <row r="56" spans="2:7" ht="15">
      <c r="B56">
        <v>38078</v>
      </c>
      <c r="C56">
        <v>45438</v>
      </c>
      <c r="D56">
        <v>46281</v>
      </c>
      <c r="E56">
        <f>B56-D55</f>
        <v>14798</v>
      </c>
      <c r="F56">
        <f>C56-B56</f>
        <v>7360</v>
      </c>
      <c r="G56">
        <f>D56-C56</f>
        <v>843</v>
      </c>
    </row>
    <row r="57" spans="2:7" ht="15">
      <c r="B57">
        <v>61062</v>
      </c>
      <c r="C57">
        <v>68468</v>
      </c>
      <c r="D57">
        <v>69327</v>
      </c>
      <c r="E57">
        <f>B57-D56</f>
        <v>14781</v>
      </c>
      <c r="F57">
        <f>C57-B57</f>
        <v>7406</v>
      </c>
      <c r="G57">
        <f>D57-C57</f>
        <v>859</v>
      </c>
    </row>
    <row r="58" spans="2:7" ht="15">
      <c r="B58">
        <v>84061</v>
      </c>
      <c r="C58">
        <v>91452</v>
      </c>
      <c r="D58">
        <v>92295</v>
      </c>
      <c r="E58">
        <f>B58-D57</f>
        <v>14734</v>
      </c>
      <c r="F58">
        <f>C58-B58</f>
        <v>7391</v>
      </c>
      <c r="G58">
        <f>D58-C58</f>
        <v>843</v>
      </c>
    </row>
    <row r="59" spans="2:7" ht="15">
      <c r="B59">
        <v>107078</v>
      </c>
      <c r="C59">
        <v>114500</v>
      </c>
      <c r="D59">
        <v>115344</v>
      </c>
      <c r="E59">
        <f>B59-D58</f>
        <v>14783</v>
      </c>
      <c r="F59">
        <f>C59-B59</f>
        <v>7422</v>
      </c>
      <c r="G59">
        <f>D59-C59</f>
        <v>844</v>
      </c>
    </row>
    <row r="60" spans="5:7" ht="15">
      <c r="E60">
        <f>SUM(E56:E59)/4</f>
        <v>14774</v>
      </c>
      <c r="F60">
        <f>SUM(F55:F59)/5</f>
        <v>7409.6</v>
      </c>
      <c r="G60">
        <f>SUM(G56:G59)/4</f>
        <v>847.25</v>
      </c>
    </row>
    <row r="61" ht="15">
      <c r="E61">
        <f>(E60+F60)/10+G60*2</f>
        <v>3912.8599999999997</v>
      </c>
    </row>
    <row r="63" ht="15">
      <c r="A63" t="s">
        <v>1440</v>
      </c>
    </row>
    <row r="64" spans="2:7" ht="15">
      <c r="B64" t="s">
        <v>1427</v>
      </c>
      <c r="C64" t="s">
        <v>1428</v>
      </c>
      <c r="D64" t="s">
        <v>1429</v>
      </c>
      <c r="E64" t="s">
        <v>1431</v>
      </c>
      <c r="F64" t="s">
        <v>1432</v>
      </c>
      <c r="G64" t="s">
        <v>1430</v>
      </c>
    </row>
    <row r="65" spans="2:7" ht="15">
      <c r="B65">
        <v>17499</v>
      </c>
      <c r="C65">
        <v>26202</v>
      </c>
      <c r="D65">
        <v>27218</v>
      </c>
      <c r="E65">
        <f>B65</f>
        <v>17499</v>
      </c>
      <c r="F65">
        <f>C65-B65</f>
        <v>8703</v>
      </c>
      <c r="G65">
        <f>D65-C65</f>
        <v>1016</v>
      </c>
    </row>
    <row r="66" spans="2:7" ht="15">
      <c r="B66">
        <v>44532</v>
      </c>
      <c r="C66">
        <v>53219</v>
      </c>
      <c r="D66">
        <v>54203</v>
      </c>
      <c r="E66">
        <f>B66-D65</f>
        <v>17314</v>
      </c>
      <c r="F66">
        <f>C66-B66</f>
        <v>8687</v>
      </c>
      <c r="G66">
        <f>D66-C66</f>
        <v>984</v>
      </c>
    </row>
    <row r="67" spans="2:7" ht="15">
      <c r="B67">
        <v>71840</v>
      </c>
      <c r="C67">
        <v>80512</v>
      </c>
      <c r="D67">
        <v>81512</v>
      </c>
      <c r="E67">
        <f>B67-D66</f>
        <v>17637</v>
      </c>
      <c r="F67">
        <f>C67-B67</f>
        <v>8672</v>
      </c>
      <c r="G67">
        <f>D67-C67</f>
        <v>1000</v>
      </c>
    </row>
    <row r="68" spans="2:7" ht="15">
      <c r="B68">
        <v>98841</v>
      </c>
      <c r="C68">
        <v>107857</v>
      </c>
      <c r="D68">
        <v>108857</v>
      </c>
      <c r="E68">
        <f>B68-D67</f>
        <v>17329</v>
      </c>
      <c r="F68">
        <f>C68-B68</f>
        <v>9016</v>
      </c>
      <c r="G68">
        <f>D68-C68</f>
        <v>1000</v>
      </c>
    </row>
    <row r="69" spans="2:7" ht="15">
      <c r="B69">
        <v>126215</v>
      </c>
      <c r="C69">
        <v>134871</v>
      </c>
      <c r="D69">
        <v>135871</v>
      </c>
      <c r="E69">
        <f>B69-D68</f>
        <v>17358</v>
      </c>
      <c r="F69">
        <f>C69-B69</f>
        <v>8656</v>
      </c>
      <c r="G69">
        <f>D69-C69</f>
        <v>1000</v>
      </c>
    </row>
    <row r="70" spans="5:7" ht="15">
      <c r="E70">
        <f>SUM(E66:E69)/4</f>
        <v>17409.5</v>
      </c>
      <c r="F70">
        <f>SUM(F65:F69)/5</f>
        <v>8746.8</v>
      </c>
      <c r="G70">
        <f>SUM(G66:G69)/4</f>
        <v>996</v>
      </c>
    </row>
    <row r="71" ht="15">
      <c r="E71">
        <f>(E70+F70)/10+G70*2</f>
        <v>4607.63</v>
      </c>
    </row>
    <row r="73" ht="15">
      <c r="A73" t="s">
        <v>1441</v>
      </c>
    </row>
    <row r="74" spans="2:7" ht="15">
      <c r="B74" t="s">
        <v>1427</v>
      </c>
      <c r="C74" t="s">
        <v>1428</v>
      </c>
      <c r="D74" t="s">
        <v>1429</v>
      </c>
      <c r="E74" t="s">
        <v>1431</v>
      </c>
      <c r="F74" t="s">
        <v>1432</v>
      </c>
      <c r="G74" t="s">
        <v>1430</v>
      </c>
    </row>
    <row r="75" spans="2:7" ht="15">
      <c r="B75">
        <v>20063</v>
      </c>
      <c r="C75">
        <v>29985</v>
      </c>
      <c r="D75">
        <v>31125</v>
      </c>
      <c r="E75">
        <f>B75</f>
        <v>20063</v>
      </c>
      <c r="F75">
        <f>C75-B75</f>
        <v>9922</v>
      </c>
      <c r="G75">
        <f>D75-C75</f>
        <v>1140</v>
      </c>
    </row>
    <row r="76" spans="2:7" ht="15">
      <c r="B76">
        <v>50906</v>
      </c>
      <c r="C76">
        <v>60828</v>
      </c>
      <c r="D76">
        <v>61984</v>
      </c>
      <c r="E76">
        <f>B76-D75</f>
        <v>19781</v>
      </c>
      <c r="F76">
        <f>C76-B76</f>
        <v>9922</v>
      </c>
      <c r="G76">
        <f>D76-C76</f>
        <v>1156</v>
      </c>
    </row>
    <row r="77" spans="2:7" ht="15">
      <c r="B77">
        <v>81813</v>
      </c>
      <c r="C77">
        <v>91703</v>
      </c>
      <c r="D77">
        <v>92844</v>
      </c>
      <c r="E77">
        <f>B77-D76</f>
        <v>19829</v>
      </c>
      <c r="F77">
        <f>C77-B77</f>
        <v>9890</v>
      </c>
      <c r="G77">
        <f>D77-C77</f>
        <v>1141</v>
      </c>
    </row>
    <row r="78" spans="2:7" ht="15">
      <c r="B78">
        <v>112640</v>
      </c>
      <c r="C78">
        <v>122624</v>
      </c>
      <c r="D78">
        <v>123749</v>
      </c>
      <c r="E78">
        <f>B78-D77</f>
        <v>19796</v>
      </c>
      <c r="F78">
        <f>C78-B78</f>
        <v>9984</v>
      </c>
      <c r="G78">
        <f>D78-C78</f>
        <v>1125</v>
      </c>
    </row>
    <row r="79" spans="2:7" ht="15">
      <c r="B79">
        <v>143532</v>
      </c>
      <c r="C79">
        <v>153469</v>
      </c>
      <c r="D79">
        <v>154610</v>
      </c>
      <c r="E79">
        <f>B79-D78</f>
        <v>19783</v>
      </c>
      <c r="F79">
        <f>C79-B79</f>
        <v>9937</v>
      </c>
      <c r="G79">
        <f>D79-C79</f>
        <v>1141</v>
      </c>
    </row>
    <row r="80" spans="5:7" ht="15">
      <c r="E80">
        <f>SUM(E76:E79)/4</f>
        <v>19797.25</v>
      </c>
      <c r="F80">
        <f>SUM(F75:F79)/5</f>
        <v>9931</v>
      </c>
      <c r="G80">
        <f>SUM(G76:G79)/4</f>
        <v>1140.75</v>
      </c>
    </row>
    <row r="81" ht="15">
      <c r="E81">
        <f>(E80+F80)/10+G80*2</f>
        <v>5254.325</v>
      </c>
    </row>
    <row r="83" ht="15">
      <c r="A83" t="s">
        <v>1442</v>
      </c>
    </row>
    <row r="84" spans="2:7" ht="15">
      <c r="B84" t="s">
        <v>1427</v>
      </c>
      <c r="C84" t="s">
        <v>1428</v>
      </c>
      <c r="D84" t="s">
        <v>1429</v>
      </c>
      <c r="E84" t="s">
        <v>1431</v>
      </c>
      <c r="F84" t="s">
        <v>1432</v>
      </c>
      <c r="G84" t="s">
        <v>1430</v>
      </c>
    </row>
    <row r="85" spans="2:7" ht="15">
      <c r="B85">
        <v>21968</v>
      </c>
      <c r="C85">
        <v>32843</v>
      </c>
      <c r="D85">
        <v>34109</v>
      </c>
      <c r="E85">
        <f>B85</f>
        <v>21968</v>
      </c>
      <c r="F85">
        <f>C85-B85</f>
        <v>10875</v>
      </c>
      <c r="G85">
        <f>D85-C85</f>
        <v>1266</v>
      </c>
    </row>
    <row r="86" spans="2:7" ht="15">
      <c r="B86">
        <v>55891</v>
      </c>
      <c r="C86">
        <v>66797</v>
      </c>
      <c r="D86">
        <v>68063</v>
      </c>
      <c r="E86">
        <f>B86-D85</f>
        <v>21782</v>
      </c>
      <c r="F86">
        <f>C86-B86</f>
        <v>10906</v>
      </c>
      <c r="G86">
        <f>D86-C86</f>
        <v>1266</v>
      </c>
    </row>
    <row r="87" spans="2:7" ht="15">
      <c r="B87">
        <v>89827</v>
      </c>
      <c r="C87">
        <v>100733</v>
      </c>
      <c r="D87">
        <v>101999</v>
      </c>
      <c r="E87">
        <f>B87-D86</f>
        <v>21764</v>
      </c>
      <c r="F87">
        <f>C87-B87</f>
        <v>10906</v>
      </c>
      <c r="G87">
        <f>D87-C87</f>
        <v>1266</v>
      </c>
    </row>
    <row r="88" spans="2:7" ht="15">
      <c r="B88">
        <v>123800</v>
      </c>
      <c r="C88">
        <v>134755</v>
      </c>
      <c r="D88">
        <v>135989</v>
      </c>
      <c r="E88">
        <f>B88-D87</f>
        <v>21801</v>
      </c>
      <c r="F88">
        <f>C88-B88</f>
        <v>10955</v>
      </c>
      <c r="G88">
        <f>D88-C88</f>
        <v>1234</v>
      </c>
    </row>
    <row r="89" spans="2:7" ht="15">
      <c r="B89">
        <v>157788</v>
      </c>
      <c r="C89">
        <v>168602</v>
      </c>
      <c r="D89">
        <v>169851</v>
      </c>
      <c r="E89">
        <f>B89-D88</f>
        <v>21799</v>
      </c>
      <c r="F89">
        <f>C89-B89</f>
        <v>10814</v>
      </c>
      <c r="G89">
        <f>D89-C89</f>
        <v>1249</v>
      </c>
    </row>
    <row r="90" spans="5:7" ht="15">
      <c r="E90">
        <f>SUM(E86:E89)/4</f>
        <v>21786.5</v>
      </c>
      <c r="F90">
        <f>SUM(F85:F89)/5</f>
        <v>10891.2</v>
      </c>
      <c r="G90">
        <f>SUM(G86:G89)/4</f>
        <v>1253.75</v>
      </c>
    </row>
    <row r="91" ht="15">
      <c r="E91">
        <f>(E90+F90)/10+G90*2</f>
        <v>5775.27</v>
      </c>
    </row>
    <row r="93" ht="15">
      <c r="A93" t="s">
        <v>1443</v>
      </c>
    </row>
    <row r="94" spans="2:7" ht="15">
      <c r="B94" t="s">
        <v>1427</v>
      </c>
      <c r="C94" t="s">
        <v>1428</v>
      </c>
      <c r="D94" t="s">
        <v>1429</v>
      </c>
      <c r="E94" t="s">
        <v>1431</v>
      </c>
      <c r="F94" t="s">
        <v>1432</v>
      </c>
      <c r="G94" t="s">
        <v>1430</v>
      </c>
    </row>
    <row r="95" spans="2:7" ht="15">
      <c r="B95">
        <v>24952</v>
      </c>
      <c r="C95">
        <v>37530</v>
      </c>
      <c r="D95">
        <v>38983</v>
      </c>
      <c r="E95">
        <f>B95</f>
        <v>24952</v>
      </c>
      <c r="F95">
        <f>C95-B95</f>
        <v>12578</v>
      </c>
      <c r="G95">
        <f>D95-C95</f>
        <v>1453</v>
      </c>
    </row>
    <row r="96" spans="2:7" ht="15">
      <c r="B96">
        <v>63765</v>
      </c>
      <c r="C96">
        <v>76218</v>
      </c>
      <c r="D96">
        <v>77640</v>
      </c>
      <c r="E96">
        <f>B96-D95</f>
        <v>24782</v>
      </c>
      <c r="F96">
        <f>C96-B96</f>
        <v>12453</v>
      </c>
      <c r="G96">
        <f>D96-C96</f>
        <v>1422</v>
      </c>
    </row>
    <row r="97" spans="2:7" ht="15">
      <c r="B97">
        <v>102404</v>
      </c>
      <c r="C97">
        <v>114859</v>
      </c>
      <c r="D97">
        <v>116265</v>
      </c>
      <c r="E97">
        <f>B97-D96</f>
        <v>24764</v>
      </c>
      <c r="F97">
        <f>C97-B97</f>
        <v>12455</v>
      </c>
      <c r="G97">
        <f>D97-C97</f>
        <v>1406</v>
      </c>
    </row>
    <row r="98" spans="2:7" ht="15">
      <c r="B98">
        <v>141046</v>
      </c>
      <c r="C98">
        <v>153420</v>
      </c>
      <c r="D98">
        <v>154873</v>
      </c>
      <c r="E98">
        <f>B98-D97</f>
        <v>24781</v>
      </c>
      <c r="F98">
        <f>C98-B98</f>
        <v>12374</v>
      </c>
      <c r="G98">
        <f>D98-C98</f>
        <v>1453</v>
      </c>
    </row>
    <row r="99" spans="2:7" ht="15">
      <c r="B99">
        <v>179781</v>
      </c>
      <c r="C99">
        <v>192218</v>
      </c>
      <c r="D99">
        <v>193640</v>
      </c>
      <c r="E99">
        <f>B99-D98</f>
        <v>24908</v>
      </c>
      <c r="F99">
        <f>C99-B99</f>
        <v>12437</v>
      </c>
      <c r="G99">
        <f>D99-C99</f>
        <v>1422</v>
      </c>
    </row>
    <row r="100" spans="5:7" ht="15">
      <c r="E100">
        <f>SUM(E96:E99)/4</f>
        <v>24808.75</v>
      </c>
      <c r="F100">
        <f>SUM(F95:F99)/5</f>
        <v>12459.4</v>
      </c>
      <c r="G100">
        <f>SUM(G96:G99)/4</f>
        <v>1425.75</v>
      </c>
    </row>
    <row r="101" ht="15">
      <c r="E101">
        <f>(E100+F100)/10+G100*2</f>
        <v>6578.3150000000005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IV1"/>
    </sheetView>
  </sheetViews>
  <sheetFormatPr defaultColWidth="11.421875" defaultRowHeight="15"/>
  <sheetData>
    <row r="1" s="3" customFormat="1" ht="15">
      <c r="A1" s="3" t="s">
        <v>1480</v>
      </c>
    </row>
    <row r="2" spans="1:8" ht="15">
      <c r="A2" t="s">
        <v>1445</v>
      </c>
      <c r="C2" t="s">
        <v>1449</v>
      </c>
      <c r="D2" t="s">
        <v>1450</v>
      </c>
      <c r="E2" t="s">
        <v>1451</v>
      </c>
      <c r="F2" t="s">
        <v>1452</v>
      </c>
      <c r="G2" t="s">
        <v>1454</v>
      </c>
      <c r="H2" t="s">
        <v>1472</v>
      </c>
    </row>
    <row r="3" spans="1:8" ht="15">
      <c r="A3" t="s">
        <v>1446</v>
      </c>
      <c r="B3" t="s">
        <v>1447</v>
      </c>
      <c r="C3">
        <v>2094</v>
      </c>
      <c r="D3">
        <v>2093</v>
      </c>
      <c r="E3">
        <v>2094</v>
      </c>
      <c r="F3">
        <v>1984</v>
      </c>
      <c r="G3">
        <v>2063</v>
      </c>
      <c r="H3">
        <f>SUM(C3:G3)/5</f>
        <v>2065.6</v>
      </c>
    </row>
    <row r="4" spans="2:8" ht="15">
      <c r="B4" t="s">
        <v>1448</v>
      </c>
      <c r="C4">
        <f>2109</f>
        <v>2109</v>
      </c>
      <c r="D4">
        <v>2093</v>
      </c>
      <c r="E4">
        <f>2110</f>
        <v>2110</v>
      </c>
      <c r="F4">
        <f>2000</f>
        <v>2000</v>
      </c>
      <c r="G4">
        <f>2078</f>
        <v>2078</v>
      </c>
      <c r="H4">
        <f aca="true" t="shared" si="0" ref="H4:H40">SUM(C4:G4)/5</f>
        <v>2078</v>
      </c>
    </row>
    <row r="6" spans="1:7" ht="15">
      <c r="A6" t="s">
        <v>1455</v>
      </c>
      <c r="C6" t="s">
        <v>1449</v>
      </c>
      <c r="D6" t="s">
        <v>1450</v>
      </c>
      <c r="E6" t="s">
        <v>1451</v>
      </c>
      <c r="F6" t="s">
        <v>1452</v>
      </c>
      <c r="G6" t="s">
        <v>1454</v>
      </c>
    </row>
    <row r="7" spans="1:8" ht="15">
      <c r="A7" t="s">
        <v>1453</v>
      </c>
      <c r="B7" t="s">
        <v>1447</v>
      </c>
      <c r="C7">
        <v>4016</v>
      </c>
      <c r="D7">
        <v>4062</v>
      </c>
      <c r="E7">
        <v>4016</v>
      </c>
      <c r="F7">
        <v>3969</v>
      </c>
      <c r="G7">
        <v>4125</v>
      </c>
      <c r="H7">
        <f t="shared" si="0"/>
        <v>4037.6</v>
      </c>
    </row>
    <row r="8" spans="2:8" ht="15">
      <c r="B8" t="s">
        <v>1448</v>
      </c>
      <c r="C8">
        <v>4031</v>
      </c>
      <c r="D8">
        <v>4094</v>
      </c>
      <c r="E8">
        <v>4047</v>
      </c>
      <c r="F8">
        <v>4000</v>
      </c>
      <c r="G8">
        <v>4156</v>
      </c>
      <c r="H8">
        <f t="shared" si="0"/>
        <v>4065.6</v>
      </c>
    </row>
    <row r="10" spans="1:7" ht="15">
      <c r="A10" t="s">
        <v>1456</v>
      </c>
      <c r="C10" t="s">
        <v>1449</v>
      </c>
      <c r="D10" t="s">
        <v>1450</v>
      </c>
      <c r="E10" t="s">
        <v>1451</v>
      </c>
      <c r="F10" t="s">
        <v>1452</v>
      </c>
      <c r="G10" t="s">
        <v>1454</v>
      </c>
    </row>
    <row r="11" spans="1:8" ht="15">
      <c r="A11" t="s">
        <v>1457</v>
      </c>
      <c r="B11" t="s">
        <v>1447</v>
      </c>
      <c r="C11">
        <v>5937</v>
      </c>
      <c r="D11">
        <v>5909</v>
      </c>
      <c r="E11">
        <v>6157</v>
      </c>
      <c r="F11">
        <v>6031</v>
      </c>
      <c r="G11">
        <v>5984</v>
      </c>
      <c r="H11">
        <f t="shared" si="0"/>
        <v>6003.6</v>
      </c>
    </row>
    <row r="12" spans="2:8" ht="15">
      <c r="B12" t="s">
        <v>1448</v>
      </c>
      <c r="C12">
        <v>5984</v>
      </c>
      <c r="D12">
        <v>5941</v>
      </c>
      <c r="E12">
        <v>6203</v>
      </c>
      <c r="F12">
        <v>6078</v>
      </c>
      <c r="G12">
        <v>6031</v>
      </c>
      <c r="H12">
        <f t="shared" si="0"/>
        <v>6047.4</v>
      </c>
    </row>
    <row r="14" spans="1:7" ht="15">
      <c r="A14" t="s">
        <v>1459</v>
      </c>
      <c r="C14" t="s">
        <v>1449</v>
      </c>
      <c r="D14" t="s">
        <v>1450</v>
      </c>
      <c r="E14" t="s">
        <v>1451</v>
      </c>
      <c r="F14" t="s">
        <v>1452</v>
      </c>
      <c r="G14" t="s">
        <v>1454</v>
      </c>
    </row>
    <row r="15" spans="1:8" ht="15">
      <c r="A15" t="s">
        <v>1458</v>
      </c>
      <c r="B15" t="s">
        <v>1447</v>
      </c>
      <c r="C15">
        <v>7765</v>
      </c>
      <c r="D15">
        <v>7781</v>
      </c>
      <c r="E15">
        <v>7968</v>
      </c>
      <c r="F15">
        <v>7859</v>
      </c>
      <c r="G15">
        <v>7815</v>
      </c>
      <c r="H15">
        <f t="shared" si="0"/>
        <v>7837.6</v>
      </c>
    </row>
    <row r="16" spans="2:8" ht="15">
      <c r="B16" t="s">
        <v>1448</v>
      </c>
      <c r="C16">
        <v>7812</v>
      </c>
      <c r="D16">
        <v>7828</v>
      </c>
      <c r="E16">
        <v>8015</v>
      </c>
      <c r="F16">
        <v>7906</v>
      </c>
      <c r="G16">
        <v>7862</v>
      </c>
      <c r="H16">
        <f t="shared" si="0"/>
        <v>7884.6</v>
      </c>
    </row>
    <row r="18" spans="1:7" ht="15">
      <c r="A18" t="s">
        <v>1460</v>
      </c>
      <c r="C18" t="s">
        <v>1449</v>
      </c>
      <c r="D18" t="s">
        <v>1450</v>
      </c>
      <c r="E18" t="s">
        <v>1451</v>
      </c>
      <c r="F18" t="s">
        <v>1452</v>
      </c>
      <c r="G18" t="s">
        <v>1454</v>
      </c>
    </row>
    <row r="19" spans="1:8" ht="15">
      <c r="A19" t="s">
        <v>1461</v>
      </c>
      <c r="B19" t="s">
        <v>1447</v>
      </c>
      <c r="C19">
        <v>9937</v>
      </c>
      <c r="D19">
        <v>10125</v>
      </c>
      <c r="E19">
        <v>9843</v>
      </c>
      <c r="F19">
        <v>9687</v>
      </c>
      <c r="G19">
        <v>9953</v>
      </c>
      <c r="H19">
        <f t="shared" si="0"/>
        <v>9909</v>
      </c>
    </row>
    <row r="20" spans="2:8" ht="15">
      <c r="B20" t="s">
        <v>1448</v>
      </c>
      <c r="C20">
        <v>10000</v>
      </c>
      <c r="D20">
        <v>10187</v>
      </c>
      <c r="E20">
        <v>9906</v>
      </c>
      <c r="F20">
        <v>9749</v>
      </c>
      <c r="G20">
        <v>10015</v>
      </c>
      <c r="H20">
        <f t="shared" si="0"/>
        <v>9971.4</v>
      </c>
    </row>
    <row r="22" spans="1:7" ht="15">
      <c r="A22" t="s">
        <v>1467</v>
      </c>
      <c r="C22" t="s">
        <v>1449</v>
      </c>
      <c r="D22" t="s">
        <v>1450</v>
      </c>
      <c r="E22" t="s">
        <v>1451</v>
      </c>
      <c r="F22" t="s">
        <v>1452</v>
      </c>
      <c r="G22" t="s">
        <v>1454</v>
      </c>
    </row>
    <row r="23" spans="1:8" ht="15">
      <c r="A23" t="s">
        <v>1462</v>
      </c>
      <c r="B23" t="s">
        <v>1447</v>
      </c>
      <c r="C23">
        <v>11720</v>
      </c>
      <c r="D23">
        <v>11781</v>
      </c>
      <c r="E23">
        <v>11843</v>
      </c>
      <c r="F23">
        <v>11625</v>
      </c>
      <c r="G23">
        <v>11656</v>
      </c>
      <c r="H23">
        <f t="shared" si="0"/>
        <v>11725</v>
      </c>
    </row>
    <row r="24" spans="2:8" ht="15">
      <c r="B24" t="s">
        <v>1448</v>
      </c>
      <c r="C24">
        <v>11814</v>
      </c>
      <c r="D24">
        <v>11859</v>
      </c>
      <c r="E24">
        <v>11921</v>
      </c>
      <c r="F24">
        <v>11703</v>
      </c>
      <c r="G24">
        <v>11734</v>
      </c>
      <c r="H24">
        <f t="shared" si="0"/>
        <v>11806.2</v>
      </c>
    </row>
    <row r="26" spans="1:7" ht="15">
      <c r="A26" t="s">
        <v>1468</v>
      </c>
      <c r="C26" t="s">
        <v>1449</v>
      </c>
      <c r="D26" t="s">
        <v>1450</v>
      </c>
      <c r="E26" t="s">
        <v>1451</v>
      </c>
      <c r="F26" t="s">
        <v>1452</v>
      </c>
      <c r="G26" t="s">
        <v>1454</v>
      </c>
    </row>
    <row r="27" spans="1:8" ht="15">
      <c r="A27" t="s">
        <v>1463</v>
      </c>
      <c r="B27" t="s">
        <v>1447</v>
      </c>
      <c r="C27">
        <v>13627</v>
      </c>
      <c r="D27">
        <v>13937</v>
      </c>
      <c r="E27">
        <v>13656</v>
      </c>
      <c r="F27">
        <v>14031</v>
      </c>
      <c r="G27">
        <v>13517</v>
      </c>
      <c r="H27">
        <f t="shared" si="0"/>
        <v>13753.6</v>
      </c>
    </row>
    <row r="28" spans="2:8" ht="15">
      <c r="B28" t="s">
        <v>1448</v>
      </c>
      <c r="C28">
        <v>13720</v>
      </c>
      <c r="D28">
        <v>14031</v>
      </c>
      <c r="E28">
        <v>13750</v>
      </c>
      <c r="F28">
        <v>14125</v>
      </c>
      <c r="G28">
        <v>13610</v>
      </c>
      <c r="H28">
        <f t="shared" si="0"/>
        <v>13847.2</v>
      </c>
    </row>
    <row r="30" spans="1:7" ht="15">
      <c r="A30" t="s">
        <v>1469</v>
      </c>
      <c r="C30" t="s">
        <v>1449</v>
      </c>
      <c r="D30" t="s">
        <v>1450</v>
      </c>
      <c r="E30" t="s">
        <v>1451</v>
      </c>
      <c r="F30" t="s">
        <v>1452</v>
      </c>
      <c r="G30" t="s">
        <v>1454</v>
      </c>
    </row>
    <row r="31" spans="1:8" ht="15">
      <c r="A31" t="s">
        <v>1464</v>
      </c>
      <c r="B31" t="s">
        <v>1447</v>
      </c>
      <c r="C31">
        <v>15874</v>
      </c>
      <c r="D31">
        <v>15406</v>
      </c>
      <c r="E31">
        <v>15546</v>
      </c>
      <c r="F31">
        <v>15814</v>
      </c>
      <c r="G31">
        <v>16187</v>
      </c>
      <c r="H31">
        <f t="shared" si="0"/>
        <v>15765.4</v>
      </c>
    </row>
    <row r="32" spans="2:8" ht="15">
      <c r="B32" t="s">
        <v>1448</v>
      </c>
      <c r="C32">
        <v>15984</v>
      </c>
      <c r="D32">
        <v>15500</v>
      </c>
      <c r="E32">
        <v>15656</v>
      </c>
      <c r="F32">
        <v>15923</v>
      </c>
      <c r="G32">
        <v>16296</v>
      </c>
      <c r="H32">
        <f t="shared" si="0"/>
        <v>15871.8</v>
      </c>
    </row>
    <row r="34" spans="1:7" ht="15">
      <c r="A34" t="s">
        <v>1470</v>
      </c>
      <c r="C34" t="s">
        <v>1449</v>
      </c>
      <c r="D34" t="s">
        <v>1450</v>
      </c>
      <c r="E34" t="s">
        <v>1451</v>
      </c>
      <c r="F34" t="s">
        <v>1452</v>
      </c>
      <c r="G34" t="s">
        <v>1454</v>
      </c>
    </row>
    <row r="35" spans="1:8" ht="15">
      <c r="A35" t="s">
        <v>1465</v>
      </c>
      <c r="B35" t="s">
        <v>1447</v>
      </c>
      <c r="C35">
        <v>18062</v>
      </c>
      <c r="D35">
        <v>17704</v>
      </c>
      <c r="E35">
        <v>17234</v>
      </c>
      <c r="F35">
        <v>17859</v>
      </c>
      <c r="G35">
        <v>17515</v>
      </c>
      <c r="H35">
        <f t="shared" si="0"/>
        <v>17674.8</v>
      </c>
    </row>
    <row r="36" spans="2:8" ht="15">
      <c r="B36" t="s">
        <v>1448</v>
      </c>
      <c r="C36">
        <v>18171</v>
      </c>
      <c r="D36">
        <v>17829</v>
      </c>
      <c r="E36">
        <v>17343</v>
      </c>
      <c r="F36">
        <v>17968</v>
      </c>
      <c r="G36">
        <v>17625</v>
      </c>
      <c r="H36">
        <f t="shared" si="0"/>
        <v>17787.2</v>
      </c>
    </row>
    <row r="38" spans="1:7" ht="15">
      <c r="A38" t="s">
        <v>1471</v>
      </c>
      <c r="C38" t="s">
        <v>1449</v>
      </c>
      <c r="D38" t="s">
        <v>1450</v>
      </c>
      <c r="E38" t="s">
        <v>1451</v>
      </c>
      <c r="F38" t="s">
        <v>1452</v>
      </c>
      <c r="G38" t="s">
        <v>1454</v>
      </c>
    </row>
    <row r="39" spans="1:8" ht="15">
      <c r="A39" t="s">
        <v>1466</v>
      </c>
      <c r="B39" t="s">
        <v>1447</v>
      </c>
      <c r="C39">
        <v>19891</v>
      </c>
      <c r="D39">
        <v>19874</v>
      </c>
      <c r="E39">
        <v>19561</v>
      </c>
      <c r="F39">
        <v>19861</v>
      </c>
      <c r="G39">
        <v>19609</v>
      </c>
      <c r="H39">
        <f t="shared" si="0"/>
        <v>19759.2</v>
      </c>
    </row>
    <row r="40" spans="2:8" ht="15">
      <c r="B40" t="s">
        <v>1448</v>
      </c>
      <c r="C40">
        <v>20016</v>
      </c>
      <c r="D40">
        <v>20015</v>
      </c>
      <c r="E40">
        <v>19686</v>
      </c>
      <c r="F40">
        <v>20001</v>
      </c>
      <c r="G40">
        <v>19734</v>
      </c>
      <c r="H40">
        <f t="shared" si="0"/>
        <v>19890.4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2023-12-22T11:49:49Z</dcterms:modified>
  <cp:category/>
  <cp:version/>
  <cp:contentType/>
  <cp:contentStatus/>
</cp:coreProperties>
</file>