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MIS_DOCUMENTOS\__PosDoc__\_e-voting\__CircleNets\Experimentos\"/>
    </mc:Choice>
  </mc:AlternateContent>
  <bookViews>
    <workbookView xWindow="0" yWindow="0" windowWidth="38400" windowHeight="12300" activeTab="6"/>
  </bookViews>
  <sheets>
    <sheet name="Debate 1" sheetId="2" r:id="rId1"/>
    <sheet name="Debate 2" sheetId="3" r:id="rId2"/>
    <sheet name="CreaK" sheetId="4" r:id="rId3"/>
    <sheet name="CreaTLS" sheetId="5" r:id="rId4"/>
    <sheet name="Fciega" sheetId="6" r:id="rId5"/>
    <sheet name="java" sheetId="7" r:id="rId6"/>
    <sheet name="Casos" sheetId="8" r:id="rId7"/>
  </sheets>
  <externalReferences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9" i="8" l="1"/>
  <c r="J129" i="8"/>
  <c r="I129" i="8"/>
  <c r="H129" i="8"/>
  <c r="G129" i="8"/>
  <c r="F129" i="8"/>
  <c r="E129" i="8"/>
  <c r="D129" i="8"/>
  <c r="C129" i="8"/>
  <c r="B129" i="8"/>
  <c r="K128" i="8"/>
  <c r="J128" i="8"/>
  <c r="I128" i="8"/>
  <c r="H128" i="8"/>
  <c r="G128" i="8"/>
  <c r="F128" i="8"/>
  <c r="E128" i="8"/>
  <c r="D128" i="8"/>
  <c r="C128" i="8"/>
  <c r="B128" i="8"/>
  <c r="K127" i="8"/>
  <c r="J127" i="8"/>
  <c r="I127" i="8"/>
  <c r="H127" i="8"/>
  <c r="G127" i="8"/>
  <c r="F127" i="8"/>
  <c r="E127" i="8"/>
  <c r="D127" i="8"/>
  <c r="C127" i="8"/>
  <c r="B127" i="8"/>
  <c r="K126" i="8"/>
  <c r="J126" i="8"/>
  <c r="I126" i="8"/>
  <c r="H126" i="8"/>
  <c r="G126" i="8"/>
  <c r="F126" i="8"/>
  <c r="E126" i="8"/>
  <c r="D126" i="8"/>
  <c r="C126" i="8"/>
  <c r="B126" i="8"/>
  <c r="K125" i="8"/>
  <c r="J125" i="8"/>
  <c r="I125" i="8"/>
  <c r="H125" i="8"/>
  <c r="G125" i="8"/>
  <c r="F125" i="8"/>
  <c r="E125" i="8"/>
  <c r="D125" i="8"/>
  <c r="C125" i="8"/>
  <c r="B125" i="8"/>
  <c r="K124" i="8"/>
  <c r="J124" i="8"/>
  <c r="I124" i="8"/>
  <c r="H124" i="8"/>
  <c r="G124" i="8"/>
  <c r="F124" i="8"/>
  <c r="E124" i="8"/>
  <c r="D124" i="8"/>
  <c r="C124" i="8"/>
  <c r="B124" i="8"/>
  <c r="E115" i="8"/>
  <c r="H77" i="8"/>
  <c r="F77" i="8"/>
  <c r="E77" i="8"/>
  <c r="E78" i="8" s="1"/>
  <c r="D77" i="8"/>
  <c r="G77" i="8" s="1"/>
  <c r="G76" i="8"/>
  <c r="H76" i="8" s="1"/>
  <c r="F76" i="8"/>
  <c r="E76" i="8"/>
  <c r="D76" i="8"/>
  <c r="D78" i="8" s="1"/>
  <c r="M71" i="8"/>
  <c r="K71" i="8"/>
  <c r="E71" i="8"/>
  <c r="C71" i="8"/>
  <c r="F71" i="8" s="1"/>
  <c r="M70" i="8"/>
  <c r="E70" i="8"/>
  <c r="C70" i="8"/>
  <c r="M69" i="8"/>
  <c r="F69" i="8"/>
  <c r="E69" i="8"/>
  <c r="M68" i="8"/>
  <c r="K68" i="8"/>
  <c r="E68" i="8"/>
  <c r="M67" i="8"/>
  <c r="K67" i="8"/>
  <c r="E67" i="8"/>
  <c r="C67" i="8"/>
  <c r="F67" i="8" s="1"/>
  <c r="M66" i="8"/>
  <c r="E66" i="8"/>
  <c r="C66" i="8"/>
  <c r="F66" i="8" s="1"/>
  <c r="K64" i="8"/>
  <c r="K70" i="8" s="1"/>
  <c r="C64" i="8"/>
  <c r="C69" i="8" s="1"/>
  <c r="K59" i="8"/>
  <c r="J59" i="8"/>
  <c r="I59" i="8"/>
  <c r="H59" i="8"/>
  <c r="G59" i="8"/>
  <c r="F59" i="8"/>
  <c r="E59" i="8"/>
  <c r="D59" i="8"/>
  <c r="C59" i="8"/>
  <c r="B59" i="8"/>
  <c r="K55" i="8"/>
  <c r="J55" i="8"/>
  <c r="G55" i="8"/>
  <c r="F55" i="8"/>
  <c r="C55" i="8"/>
  <c r="B55" i="8"/>
  <c r="K54" i="8"/>
  <c r="J54" i="8"/>
  <c r="I54" i="8"/>
  <c r="H54" i="8"/>
  <c r="G54" i="8"/>
  <c r="F54" i="8"/>
  <c r="E54" i="8"/>
  <c r="D54" i="8"/>
  <c r="C54" i="8"/>
  <c r="B54" i="8"/>
  <c r="M43" i="8"/>
  <c r="L43" i="8"/>
  <c r="K43" i="8"/>
  <c r="J43" i="8"/>
  <c r="I43" i="8"/>
  <c r="H43" i="8"/>
  <c r="G43" i="8"/>
  <c r="F43" i="8"/>
  <c r="E43" i="8"/>
  <c r="D43" i="8"/>
  <c r="C43" i="8"/>
  <c r="B43" i="8"/>
  <c r="M39" i="8"/>
  <c r="L39" i="8"/>
  <c r="I39" i="8"/>
  <c r="H39" i="8"/>
  <c r="E39" i="8"/>
  <c r="D39" i="8"/>
  <c r="M38" i="8"/>
  <c r="L38" i="8"/>
  <c r="K38" i="8"/>
  <c r="J38" i="8"/>
  <c r="I38" i="8"/>
  <c r="H38" i="8"/>
  <c r="G38" i="8"/>
  <c r="F38" i="8"/>
  <c r="E38" i="8"/>
  <c r="D38" i="8"/>
  <c r="C38" i="8"/>
  <c r="B38" i="8"/>
  <c r="H35" i="8"/>
  <c r="G35" i="8"/>
  <c r="F35" i="8"/>
  <c r="E35" i="8"/>
  <c r="D35" i="8"/>
  <c r="B35" i="8"/>
  <c r="G34" i="8"/>
  <c r="F34" i="8"/>
  <c r="E34" i="8"/>
  <c r="D34" i="8"/>
  <c r="G33" i="8"/>
  <c r="F33" i="8"/>
  <c r="E33" i="8"/>
  <c r="D33" i="8"/>
  <c r="G32" i="8"/>
  <c r="F32" i="8"/>
  <c r="E32" i="8"/>
  <c r="D32" i="8"/>
  <c r="G31" i="8"/>
  <c r="F31" i="8"/>
  <c r="E31" i="8"/>
  <c r="D31" i="8"/>
  <c r="H30" i="8"/>
  <c r="G30" i="8"/>
  <c r="F30" i="8"/>
  <c r="E30" i="8"/>
  <c r="D30" i="8"/>
  <c r="B30" i="8"/>
  <c r="H26" i="8"/>
  <c r="G26" i="8"/>
  <c r="K26" i="8" s="1"/>
  <c r="F26" i="8"/>
  <c r="E26" i="8"/>
  <c r="J26" i="8" s="1"/>
  <c r="L26" i="8" s="1"/>
  <c r="D26" i="8"/>
  <c r="C26" i="8"/>
  <c r="B26" i="8"/>
  <c r="J25" i="8"/>
  <c r="G25" i="8"/>
  <c r="K25" i="8" s="1"/>
  <c r="F25" i="8"/>
  <c r="E25" i="8"/>
  <c r="D25" i="8"/>
  <c r="C25" i="8"/>
  <c r="C34" i="8" s="1"/>
  <c r="M24" i="8"/>
  <c r="K24" i="8"/>
  <c r="J24" i="8"/>
  <c r="L24" i="8" s="1"/>
  <c r="G24" i="8"/>
  <c r="F24" i="8"/>
  <c r="E24" i="8"/>
  <c r="D24" i="8"/>
  <c r="C24" i="8"/>
  <c r="C33" i="8" s="1"/>
  <c r="M23" i="8"/>
  <c r="K23" i="8"/>
  <c r="J23" i="8"/>
  <c r="G23" i="8"/>
  <c r="F23" i="8"/>
  <c r="E23" i="8"/>
  <c r="D23" i="8"/>
  <c r="C23" i="8"/>
  <c r="C32" i="8" s="1"/>
  <c r="M22" i="8"/>
  <c r="J22" i="8"/>
  <c r="G22" i="8"/>
  <c r="K22" i="8" s="1"/>
  <c r="F22" i="8"/>
  <c r="E22" i="8"/>
  <c r="D22" i="8"/>
  <c r="C22" i="8"/>
  <c r="C31" i="8" s="1"/>
  <c r="B22" i="8"/>
  <c r="M21" i="8"/>
  <c r="J21" i="8"/>
  <c r="G21" i="8"/>
  <c r="K21" i="8" s="1"/>
  <c r="F21" i="8"/>
  <c r="E21" i="8"/>
  <c r="D21" i="8"/>
  <c r="C21" i="8"/>
  <c r="C30" i="8" s="1"/>
  <c r="I30" i="8" s="1"/>
  <c r="B21" i="8"/>
  <c r="M20" i="8"/>
  <c r="B12" i="8"/>
  <c r="B11" i="8"/>
  <c r="I55" i="8" s="1"/>
  <c r="D8" i="8"/>
  <c r="L6" i="8"/>
  <c r="L5" i="8"/>
  <c r="C62" i="7"/>
  <c r="C61" i="7"/>
  <c r="C60" i="7"/>
  <c r="C59" i="7"/>
  <c r="C58" i="7"/>
  <c r="C57" i="7"/>
  <c r="D53" i="7"/>
  <c r="D52" i="7"/>
  <c r="D51" i="7"/>
  <c r="D50" i="7"/>
  <c r="D49" i="7"/>
  <c r="D48" i="7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27" i="7"/>
  <c r="B27" i="7"/>
  <c r="C27" i="7" s="1"/>
  <c r="B35" i="7" s="1"/>
  <c r="B26" i="7"/>
  <c r="D26" i="7" s="1"/>
  <c r="D25" i="7"/>
  <c r="B25" i="7"/>
  <c r="C25" i="7" s="1"/>
  <c r="B33" i="7" s="1"/>
  <c r="B24" i="7"/>
  <c r="D23" i="7"/>
  <c r="B23" i="7"/>
  <c r="C23" i="7" s="1"/>
  <c r="B31" i="7" s="1"/>
  <c r="B22" i="7"/>
  <c r="G18" i="7"/>
  <c r="G17" i="7"/>
  <c r="G16" i="7"/>
  <c r="G15" i="7"/>
  <c r="G14" i="7"/>
  <c r="G13" i="7"/>
  <c r="P10" i="7"/>
  <c r="G10" i="7"/>
  <c r="P9" i="7"/>
  <c r="G9" i="7"/>
  <c r="P8" i="7"/>
  <c r="G8" i="7"/>
  <c r="P7" i="7"/>
  <c r="G7" i="7"/>
  <c r="P6" i="7"/>
  <c r="G6" i="7"/>
  <c r="L5" i="7"/>
  <c r="P5" i="7" s="1"/>
  <c r="G5" i="7"/>
  <c r="A69" i="6"/>
  <c r="A49" i="6"/>
  <c r="M13" i="6"/>
  <c r="Q13" i="6" s="1"/>
  <c r="L13" i="6"/>
  <c r="P13" i="6" s="1"/>
  <c r="K13" i="6"/>
  <c r="O13" i="6" s="1"/>
  <c r="J13" i="6"/>
  <c r="R13" i="6" s="1"/>
  <c r="I13" i="6"/>
  <c r="H13" i="6"/>
  <c r="G13" i="6"/>
  <c r="M12" i="6"/>
  <c r="Q12" i="6" s="1"/>
  <c r="L12" i="6"/>
  <c r="P12" i="6" s="1"/>
  <c r="K12" i="6"/>
  <c r="O12" i="6" s="1"/>
  <c r="J12" i="6"/>
  <c r="R12" i="6" s="1"/>
  <c r="I12" i="6"/>
  <c r="H12" i="6"/>
  <c r="G12" i="6"/>
  <c r="M11" i="6"/>
  <c r="Q11" i="6" s="1"/>
  <c r="L11" i="6"/>
  <c r="P11" i="6" s="1"/>
  <c r="K11" i="6"/>
  <c r="O11" i="6" s="1"/>
  <c r="J11" i="6"/>
  <c r="R11" i="6" s="1"/>
  <c r="I11" i="6"/>
  <c r="H11" i="6"/>
  <c r="G11" i="6"/>
  <c r="M10" i="6"/>
  <c r="Q10" i="6" s="1"/>
  <c r="L10" i="6"/>
  <c r="P10" i="6" s="1"/>
  <c r="K10" i="6"/>
  <c r="O10" i="6" s="1"/>
  <c r="J10" i="6"/>
  <c r="R10" i="6" s="1"/>
  <c r="I10" i="6"/>
  <c r="H10" i="6"/>
  <c r="G10" i="6"/>
  <c r="M9" i="6"/>
  <c r="Q9" i="6" s="1"/>
  <c r="L9" i="6"/>
  <c r="P9" i="6" s="1"/>
  <c r="K9" i="6"/>
  <c r="O9" i="6" s="1"/>
  <c r="J9" i="6"/>
  <c r="R9" i="6" s="1"/>
  <c r="I9" i="6"/>
  <c r="H9" i="6"/>
  <c r="G9" i="6"/>
  <c r="M9" i="5"/>
  <c r="Q9" i="5" s="1"/>
  <c r="L9" i="5"/>
  <c r="P9" i="5" s="1"/>
  <c r="K9" i="5"/>
  <c r="O9" i="5" s="1"/>
  <c r="J9" i="5"/>
  <c r="R9" i="5" s="1"/>
  <c r="I9" i="5"/>
  <c r="H9" i="5"/>
  <c r="G9" i="5"/>
  <c r="M4" i="5"/>
  <c r="Q4" i="5" s="1"/>
  <c r="L4" i="5"/>
  <c r="P4" i="5" s="1"/>
  <c r="K4" i="5"/>
  <c r="O4" i="5" s="1"/>
  <c r="J4" i="5"/>
  <c r="R4" i="5" s="1"/>
  <c r="I4" i="5"/>
  <c r="H4" i="5"/>
  <c r="G4" i="5"/>
  <c r="N13" i="4"/>
  <c r="M13" i="4"/>
  <c r="N11" i="4"/>
  <c r="M11" i="4"/>
  <c r="N9" i="4"/>
  <c r="M9" i="4"/>
  <c r="N7" i="4"/>
  <c r="M7" i="4"/>
  <c r="N5" i="4"/>
  <c r="M5" i="4"/>
  <c r="E79" i="8" l="1"/>
  <c r="C78" i="8"/>
  <c r="K56" i="8"/>
  <c r="G56" i="8"/>
  <c r="C56" i="8"/>
  <c r="K40" i="8"/>
  <c r="G40" i="8"/>
  <c r="C40" i="8"/>
  <c r="J56" i="8"/>
  <c r="F56" i="8"/>
  <c r="B56" i="8"/>
  <c r="J40" i="8"/>
  <c r="F40" i="8"/>
  <c r="B40" i="8"/>
  <c r="B32" i="8"/>
  <c r="D40" i="8"/>
  <c r="L21" i="8"/>
  <c r="E40" i="8"/>
  <c r="I56" i="8"/>
  <c r="D80" i="8"/>
  <c r="I77" i="8"/>
  <c r="L22" i="8"/>
  <c r="H40" i="8"/>
  <c r="D56" i="8"/>
  <c r="F70" i="8"/>
  <c r="I22" i="8"/>
  <c r="H22" i="8"/>
  <c r="C35" i="8"/>
  <c r="I35" i="8" s="1"/>
  <c r="I26" i="8"/>
  <c r="L40" i="8"/>
  <c r="H56" i="8"/>
  <c r="B13" i="8"/>
  <c r="B23" i="8"/>
  <c r="L25" i="8"/>
  <c r="M40" i="8"/>
  <c r="H21" i="8"/>
  <c r="I21" i="8" s="1"/>
  <c r="L23" i="8"/>
  <c r="I40" i="8"/>
  <c r="E56" i="8"/>
  <c r="B31" i="8"/>
  <c r="B39" i="8"/>
  <c r="F39" i="8"/>
  <c r="J39" i="8"/>
  <c r="D55" i="8"/>
  <c r="H55" i="8"/>
  <c r="C68" i="8"/>
  <c r="F68" i="8" s="1"/>
  <c r="K69" i="8"/>
  <c r="C39" i="8"/>
  <c r="G39" i="8"/>
  <c r="K39" i="8"/>
  <c r="E55" i="8"/>
  <c r="K66" i="8"/>
  <c r="I76" i="8"/>
  <c r="D24" i="7"/>
  <c r="C24" i="7"/>
  <c r="B32" i="7" s="1"/>
  <c r="D22" i="7"/>
  <c r="C22" i="7"/>
  <c r="B30" i="7" s="1"/>
  <c r="E23" i="7"/>
  <c r="G23" i="7" s="1"/>
  <c r="G25" i="7"/>
  <c r="E25" i="7"/>
  <c r="F25" i="7" s="1"/>
  <c r="C33" i="7" s="1"/>
  <c r="E26" i="7"/>
  <c r="F26" i="7" s="1"/>
  <c r="C34" i="7" s="1"/>
  <c r="G26" i="7"/>
  <c r="C26" i="7"/>
  <c r="B34" i="7" s="1"/>
  <c r="E27" i="7"/>
  <c r="G27" i="7" s="1"/>
  <c r="F27" i="7"/>
  <c r="C35" i="7" s="1"/>
  <c r="N9" i="6"/>
  <c r="N10" i="6"/>
  <c r="N11" i="6"/>
  <c r="N12" i="6"/>
  <c r="N13" i="6"/>
  <c r="N4" i="5"/>
  <c r="N9" i="5"/>
  <c r="H32" i="8" l="1"/>
  <c r="I32" i="8"/>
  <c r="H23" i="8"/>
  <c r="I23" i="8" s="1"/>
  <c r="L78" i="8"/>
  <c r="K78" i="8"/>
  <c r="N78" i="8"/>
  <c r="F78" i="8"/>
  <c r="G78" i="8" s="1"/>
  <c r="H78" i="8" s="1"/>
  <c r="J78" i="8"/>
  <c r="I78" i="8"/>
  <c r="M78" i="8"/>
  <c r="I57" i="8"/>
  <c r="E57" i="8"/>
  <c r="K41" i="8"/>
  <c r="G41" i="8"/>
  <c r="C41" i="8"/>
  <c r="H57" i="8"/>
  <c r="D57" i="8"/>
  <c r="J41" i="8"/>
  <c r="F41" i="8"/>
  <c r="B41" i="8"/>
  <c r="B33" i="8"/>
  <c r="B14" i="8"/>
  <c r="K57" i="8"/>
  <c r="C57" i="8"/>
  <c r="M41" i="8"/>
  <c r="E41" i="8"/>
  <c r="G57" i="8"/>
  <c r="I41" i="8"/>
  <c r="H41" i="8"/>
  <c r="J57" i="8"/>
  <c r="B57" i="8"/>
  <c r="L41" i="8"/>
  <c r="D41" i="8"/>
  <c r="B24" i="8"/>
  <c r="F57" i="8"/>
  <c r="C79" i="8"/>
  <c r="H31" i="8"/>
  <c r="I31" i="8"/>
  <c r="D81" i="8"/>
  <c r="E80" i="8"/>
  <c r="H27" i="7"/>
  <c r="I27" i="7" s="1"/>
  <c r="D35" i="7" s="1"/>
  <c r="J27" i="7"/>
  <c r="H23" i="7"/>
  <c r="I23" i="7" s="1"/>
  <c r="D31" i="7" s="1"/>
  <c r="H26" i="7"/>
  <c r="I26" i="7" s="1"/>
  <c r="D34" i="7" s="1"/>
  <c r="E22" i="7"/>
  <c r="G22" i="7" s="1"/>
  <c r="F22" i="7"/>
  <c r="C30" i="7" s="1"/>
  <c r="E24" i="7"/>
  <c r="G24" i="7" s="1"/>
  <c r="J25" i="7"/>
  <c r="I25" i="7"/>
  <c r="D33" i="7" s="1"/>
  <c r="H25" i="7"/>
  <c r="F23" i="7"/>
  <c r="C31" i="7" s="1"/>
  <c r="E117" i="8" l="1"/>
  <c r="E119" i="8" s="1"/>
  <c r="C80" i="8"/>
  <c r="I24" i="8"/>
  <c r="H24" i="8"/>
  <c r="M79" i="8"/>
  <c r="I79" i="8"/>
  <c r="L79" i="8"/>
  <c r="K79" i="8"/>
  <c r="N79" i="8"/>
  <c r="J79" i="8"/>
  <c r="F79" i="8"/>
  <c r="G79" i="8" s="1"/>
  <c r="H79" i="8" s="1"/>
  <c r="H33" i="8"/>
  <c r="I33" i="8"/>
  <c r="K58" i="8"/>
  <c r="G58" i="8"/>
  <c r="C58" i="8"/>
  <c r="K42" i="8"/>
  <c r="G42" i="8"/>
  <c r="C42" i="8"/>
  <c r="J58" i="8"/>
  <c r="F58" i="8"/>
  <c r="B58" i="8"/>
  <c r="J42" i="8"/>
  <c r="F42" i="8"/>
  <c r="B42" i="8"/>
  <c r="B34" i="8"/>
  <c r="I58" i="8"/>
  <c r="I42" i="8"/>
  <c r="B25" i="8"/>
  <c r="E58" i="8"/>
  <c r="M42" i="8"/>
  <c r="E42" i="8"/>
  <c r="D58" i="8"/>
  <c r="L42" i="8"/>
  <c r="D42" i="8"/>
  <c r="H58" i="8"/>
  <c r="H42" i="8"/>
  <c r="D83" i="8"/>
  <c r="D82" i="8"/>
  <c r="E81" i="8"/>
  <c r="H24" i="7"/>
  <c r="I24" i="7" s="1"/>
  <c r="D32" i="7" s="1"/>
  <c r="J24" i="7"/>
  <c r="H22" i="7"/>
  <c r="J22" i="7" s="1"/>
  <c r="F24" i="7"/>
  <c r="C32" i="7" s="1"/>
  <c r="J26" i="7"/>
  <c r="J23" i="7"/>
  <c r="K27" i="7"/>
  <c r="L27" i="7" s="1"/>
  <c r="E35" i="7" s="1"/>
  <c r="M27" i="7"/>
  <c r="K25" i="7"/>
  <c r="M25" i="7"/>
  <c r="L25" i="7"/>
  <c r="E33" i="7" s="1"/>
  <c r="H34" i="8" l="1"/>
  <c r="I34" i="8"/>
  <c r="E83" i="8"/>
  <c r="C81" i="8"/>
  <c r="H25" i="8"/>
  <c r="I25" i="8" s="1"/>
  <c r="M80" i="8"/>
  <c r="I80" i="8"/>
  <c r="K80" i="8"/>
  <c r="L80" i="8"/>
  <c r="F80" i="8"/>
  <c r="G80" i="8" s="1"/>
  <c r="H80" i="8" s="1"/>
  <c r="N80" i="8"/>
  <c r="J80" i="8"/>
  <c r="D84" i="8"/>
  <c r="E82" i="8"/>
  <c r="K22" i="7"/>
  <c r="M22" i="7" s="1"/>
  <c r="O27" i="7"/>
  <c r="F35" i="7" s="1"/>
  <c r="N27" i="7"/>
  <c r="P27" i="7" s="1"/>
  <c r="M24" i="7"/>
  <c r="L24" i="7"/>
  <c r="E32" i="7" s="1"/>
  <c r="K24" i="7"/>
  <c r="N25" i="7"/>
  <c r="P25" i="7" s="1"/>
  <c r="I22" i="7"/>
  <c r="D30" i="7" s="1"/>
  <c r="K23" i="7"/>
  <c r="L23" i="7" s="1"/>
  <c r="E31" i="7" s="1"/>
  <c r="M23" i="7"/>
  <c r="K26" i="7"/>
  <c r="M26" i="7" s="1"/>
  <c r="D85" i="8" l="1"/>
  <c r="E85" i="8"/>
  <c r="C83" i="8"/>
  <c r="E84" i="8"/>
  <c r="C82" i="8"/>
  <c r="M81" i="8"/>
  <c r="I81" i="8"/>
  <c r="L81" i="8"/>
  <c r="K81" i="8"/>
  <c r="J81" i="8"/>
  <c r="N81" i="8"/>
  <c r="F81" i="8"/>
  <c r="G81" i="8" s="1"/>
  <c r="H81" i="8" s="1"/>
  <c r="N26" i="7"/>
  <c r="P26" i="7" s="1"/>
  <c r="S27" i="7"/>
  <c r="Q27" i="7"/>
  <c r="R27" i="7" s="1"/>
  <c r="G35" i="7" s="1"/>
  <c r="S25" i="7"/>
  <c r="R25" i="7"/>
  <c r="G33" i="7" s="1"/>
  <c r="Q25" i="7"/>
  <c r="P22" i="7"/>
  <c r="N22" i="7"/>
  <c r="O22" i="7" s="1"/>
  <c r="F30" i="7" s="1"/>
  <c r="L26" i="7"/>
  <c r="E34" i="7" s="1"/>
  <c r="O25" i="7"/>
  <c r="F33" i="7" s="1"/>
  <c r="N24" i="7"/>
  <c r="P24" i="7" s="1"/>
  <c r="O23" i="7"/>
  <c r="F31" i="7" s="1"/>
  <c r="N23" i="7"/>
  <c r="P23" i="7"/>
  <c r="L22" i="7"/>
  <c r="E30" i="7" s="1"/>
  <c r="C85" i="8" l="1"/>
  <c r="M82" i="8"/>
  <c r="I82" i="8"/>
  <c r="K82" i="8"/>
  <c r="L82" i="8"/>
  <c r="N82" i="8"/>
  <c r="F82" i="8"/>
  <c r="G82" i="8" s="1"/>
  <c r="H82" i="8" s="1"/>
  <c r="J82" i="8"/>
  <c r="D87" i="8"/>
  <c r="E86" i="8"/>
  <c r="C86" i="8" s="1"/>
  <c r="C84" i="8"/>
  <c r="M83" i="8"/>
  <c r="I83" i="8"/>
  <c r="L83" i="8"/>
  <c r="K83" i="8"/>
  <c r="N83" i="8"/>
  <c r="J83" i="8"/>
  <c r="F83" i="8"/>
  <c r="G83" i="8" s="1"/>
  <c r="H83" i="8" s="1"/>
  <c r="D86" i="8"/>
  <c r="Q24" i="7"/>
  <c r="S24" i="7" s="1"/>
  <c r="Q26" i="7"/>
  <c r="S26" i="7" s="1"/>
  <c r="R26" i="7"/>
  <c r="G34" i="7" s="1"/>
  <c r="Q22" i="7"/>
  <c r="S22" i="7"/>
  <c r="R22" i="7"/>
  <c r="G30" i="7" s="1"/>
  <c r="V27" i="7"/>
  <c r="T27" i="7"/>
  <c r="U27" i="7"/>
  <c r="H35" i="7" s="1"/>
  <c r="V25" i="7"/>
  <c r="U25" i="7"/>
  <c r="H33" i="7" s="1"/>
  <c r="T25" i="7"/>
  <c r="O26" i="7"/>
  <c r="F34" i="7" s="1"/>
  <c r="Q23" i="7"/>
  <c r="S23" i="7" s="1"/>
  <c r="O24" i="7"/>
  <c r="F32" i="7" s="1"/>
  <c r="M86" i="8" l="1"/>
  <c r="I86" i="8"/>
  <c r="L86" i="8"/>
  <c r="K86" i="8"/>
  <c r="N86" i="8"/>
  <c r="F86" i="8"/>
  <c r="J86" i="8"/>
  <c r="M85" i="8"/>
  <c r="I85" i="8"/>
  <c r="K85" i="8"/>
  <c r="L85" i="8"/>
  <c r="J85" i="8"/>
  <c r="F85" i="8"/>
  <c r="G85" i="8" s="1"/>
  <c r="H85" i="8" s="1"/>
  <c r="N85" i="8"/>
  <c r="G86" i="8"/>
  <c r="H86" i="8" s="1"/>
  <c r="M84" i="8"/>
  <c r="I84" i="8"/>
  <c r="K84" i="8"/>
  <c r="L84" i="8"/>
  <c r="F84" i="8"/>
  <c r="G84" i="8" s="1"/>
  <c r="H84" i="8" s="1"/>
  <c r="N84" i="8"/>
  <c r="J84" i="8"/>
  <c r="E87" i="8"/>
  <c r="C87" i="8" s="1"/>
  <c r="V23" i="7"/>
  <c r="T23" i="7"/>
  <c r="U23" i="7" s="1"/>
  <c r="H31" i="7" s="1"/>
  <c r="T26" i="7"/>
  <c r="V26" i="7" s="1"/>
  <c r="T24" i="7"/>
  <c r="U24" i="7" s="1"/>
  <c r="H32" i="7" s="1"/>
  <c r="V24" i="7"/>
  <c r="T22" i="7"/>
  <c r="U22" i="7" s="1"/>
  <c r="H30" i="7" s="1"/>
  <c r="V22" i="7"/>
  <c r="R23" i="7"/>
  <c r="G31" i="7" s="1"/>
  <c r="R24" i="7"/>
  <c r="G32" i="7" s="1"/>
  <c r="W27" i="7"/>
  <c r="Y27" i="7"/>
  <c r="X27" i="7"/>
  <c r="I35" i="7" s="1"/>
  <c r="W25" i="7"/>
  <c r="Y25" i="7" s="1"/>
  <c r="X25" i="7"/>
  <c r="I33" i="7" s="1"/>
  <c r="M87" i="8" l="1"/>
  <c r="I87" i="8"/>
  <c r="L87" i="8"/>
  <c r="K87" i="8"/>
  <c r="N87" i="8"/>
  <c r="J87" i="8"/>
  <c r="F87" i="8"/>
  <c r="G87" i="8" s="1"/>
  <c r="H87" i="8" s="1"/>
  <c r="W26" i="7"/>
  <c r="Y26" i="7" s="1"/>
  <c r="AA25" i="7"/>
  <c r="J33" i="7" s="1"/>
  <c r="Z25" i="7"/>
  <c r="AB25" i="7" s="1"/>
  <c r="W23" i="7"/>
  <c r="X23" i="7" s="1"/>
  <c r="I31" i="7" s="1"/>
  <c r="Y23" i="7"/>
  <c r="Z27" i="7"/>
  <c r="AA27" i="7" s="1"/>
  <c r="J35" i="7" s="1"/>
  <c r="AB27" i="7"/>
  <c r="U26" i="7"/>
  <c r="H34" i="7" s="1"/>
  <c r="W24" i="7"/>
  <c r="Y24" i="7" s="1"/>
  <c r="W22" i="7"/>
  <c r="Y22" i="7" s="1"/>
  <c r="AC25" i="7" l="1"/>
  <c r="AE25" i="7" s="1"/>
  <c r="L33" i="7" s="1"/>
  <c r="AB22" i="7"/>
  <c r="Z22" i="7"/>
  <c r="AA22" i="7" s="1"/>
  <c r="J30" i="7" s="1"/>
  <c r="AB24" i="7"/>
  <c r="AA24" i="7"/>
  <c r="J32" i="7" s="1"/>
  <c r="Z24" i="7"/>
  <c r="Z26" i="7"/>
  <c r="AB26" i="7"/>
  <c r="AA26" i="7"/>
  <c r="J34" i="7" s="1"/>
  <c r="X24" i="7"/>
  <c r="I32" i="7" s="1"/>
  <c r="X22" i="7"/>
  <c r="I30" i="7" s="1"/>
  <c r="X26" i="7"/>
  <c r="I34" i="7" s="1"/>
  <c r="AE27" i="7"/>
  <c r="L35" i="7" s="1"/>
  <c r="AD27" i="7"/>
  <c r="K35" i="7" s="1"/>
  <c r="M35" i="7" s="1"/>
  <c r="AC27" i="7"/>
  <c r="Z23" i="7"/>
  <c r="AB23" i="7" s="1"/>
  <c r="AC23" i="7" l="1"/>
  <c r="AE23" i="7" s="1"/>
  <c r="L31" i="7" s="1"/>
  <c r="AC26" i="7"/>
  <c r="AE26" i="7" s="1"/>
  <c r="L34" i="7" s="1"/>
  <c r="AC24" i="7"/>
  <c r="AD24" i="7" s="1"/>
  <c r="K32" i="7" s="1"/>
  <c r="M32" i="7" s="1"/>
  <c r="AE24" i="7"/>
  <c r="L32" i="7" s="1"/>
  <c r="AD25" i="7"/>
  <c r="K33" i="7" s="1"/>
  <c r="M33" i="7" s="1"/>
  <c r="AC22" i="7"/>
  <c r="AD22" i="7" s="1"/>
  <c r="K30" i="7" s="1"/>
  <c r="M30" i="7" s="1"/>
  <c r="AE22" i="7"/>
  <c r="L30" i="7" s="1"/>
  <c r="AA23" i="7"/>
  <c r="J31" i="7" s="1"/>
  <c r="AD23" i="7" l="1"/>
  <c r="K31" i="7" s="1"/>
  <c r="M31" i="7" s="1"/>
  <c r="AD26" i="7"/>
  <c r="K34" i="7" s="1"/>
  <c r="M34" i="7" s="1"/>
  <c r="P44" i="3" l="1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G28" i="3"/>
  <c r="P27" i="3"/>
  <c r="G27" i="3"/>
  <c r="P26" i="3"/>
  <c r="G26" i="3"/>
  <c r="P25" i="3"/>
  <c r="C25" i="3"/>
  <c r="C24" i="3"/>
  <c r="C23" i="3"/>
  <c r="C22" i="3"/>
  <c r="C21" i="3"/>
  <c r="C20" i="3"/>
  <c r="C19" i="3"/>
  <c r="C18" i="3"/>
  <c r="L17" i="3"/>
  <c r="C17" i="3"/>
  <c r="C16" i="3"/>
  <c r="C15" i="3"/>
  <c r="C14" i="3"/>
  <c r="C13" i="3"/>
  <c r="C12" i="3"/>
  <c r="C11" i="3"/>
  <c r="M10" i="3"/>
  <c r="L10" i="3"/>
  <c r="C10" i="3"/>
  <c r="M9" i="3"/>
  <c r="L9" i="3"/>
  <c r="L13" i="3" s="1"/>
  <c r="L21" i="3" s="1"/>
  <c r="C9" i="3"/>
  <c r="M8" i="3"/>
  <c r="M12" i="3" s="1"/>
  <c r="M19" i="3" s="1"/>
  <c r="L8" i="3"/>
  <c r="C8" i="3"/>
  <c r="C28" i="3" s="1"/>
  <c r="M7" i="3"/>
  <c r="L7" i="3"/>
  <c r="L11" i="3" s="1"/>
  <c r="L18" i="3" s="1"/>
  <c r="C7" i="3"/>
  <c r="M6" i="3"/>
  <c r="M14" i="3" s="1"/>
  <c r="M20" i="3" s="1"/>
  <c r="L6" i="3"/>
  <c r="C6" i="3"/>
  <c r="M5" i="3"/>
  <c r="L5" i="3"/>
  <c r="C5" i="3"/>
  <c r="C4" i="3"/>
  <c r="C3" i="3"/>
  <c r="C29" i="3" l="1"/>
  <c r="L12" i="3"/>
  <c r="L19" i="3" s="1"/>
  <c r="M13" i="3"/>
  <c r="M21" i="3" s="1"/>
  <c r="L14" i="3"/>
  <c r="L20" i="3" s="1"/>
  <c r="M11" i="3"/>
  <c r="M18" i="3" s="1"/>
  <c r="M17" i="3"/>
  <c r="C27" i="3"/>
  <c r="I87" i="2" l="1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M32" i="2"/>
  <c r="I32" i="2"/>
  <c r="I31" i="2"/>
  <c r="I30" i="2"/>
  <c r="I29" i="2"/>
  <c r="I28" i="2"/>
  <c r="I27" i="2"/>
  <c r="I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L7" i="2"/>
  <c r="M7" i="2" s="1"/>
  <c r="I7" i="2"/>
  <c r="D7" i="2"/>
  <c r="I6" i="2"/>
  <c r="D6" i="2"/>
  <c r="I5" i="2"/>
  <c r="M33" i="2" s="1"/>
  <c r="M37" i="2" s="1"/>
  <c r="D5" i="2"/>
  <c r="L32" i="2" s="1"/>
  <c r="L2" i="2"/>
  <c r="L4" i="2" s="1"/>
  <c r="L8" i="2" l="1"/>
  <c r="N7" i="2"/>
  <c r="O7" i="2"/>
  <c r="L30" i="2"/>
  <c r="M31" i="2"/>
  <c r="L34" i="2"/>
  <c r="L31" i="2"/>
  <c r="L35" i="2" s="1"/>
  <c r="L29" i="2"/>
  <c r="M30" i="2"/>
  <c r="L33" i="2"/>
  <c r="L37" i="2" s="1"/>
  <c r="M34" i="2"/>
  <c r="M29" i="2"/>
  <c r="L36" i="2" l="1"/>
  <c r="M38" i="2"/>
  <c r="M35" i="2"/>
  <c r="M36" i="2"/>
  <c r="L38" i="2"/>
  <c r="M8" i="2"/>
  <c r="L9" i="2" s="1"/>
  <c r="N8" i="2" l="1"/>
  <c r="M9" i="2"/>
  <c r="L10" i="2" s="1"/>
  <c r="N9" i="2"/>
  <c r="O9" i="2"/>
  <c r="O8" i="2"/>
  <c r="M10" i="2" l="1"/>
  <c r="L11" i="2" s="1"/>
  <c r="M11" i="2" l="1"/>
  <c r="L12" i="2" s="1"/>
  <c r="N11" i="2"/>
  <c r="O11" i="2"/>
  <c r="N10" i="2"/>
  <c r="O10" i="2"/>
  <c r="M12" i="2" l="1"/>
  <c r="L13" i="2" s="1"/>
  <c r="M13" i="2" l="1"/>
  <c r="L14" i="2" s="1"/>
  <c r="N13" i="2"/>
  <c r="O13" i="2"/>
  <c r="N12" i="2"/>
  <c r="O12" i="2"/>
  <c r="N14" i="2" l="1"/>
  <c r="M14" i="2"/>
  <c r="L15" i="2" s="1"/>
  <c r="M15" i="2" l="1"/>
  <c r="L16" i="2" s="1"/>
  <c r="N15" i="2"/>
  <c r="O15" i="2"/>
  <c r="O14" i="2"/>
  <c r="M16" i="2" l="1"/>
  <c r="L17" i="2" s="1"/>
  <c r="M17" i="2" l="1"/>
  <c r="L18" i="2" s="1"/>
  <c r="N17" i="2"/>
  <c r="O17" i="2"/>
  <c r="N16" i="2"/>
  <c r="O16" i="2"/>
  <c r="O18" i="2" l="1"/>
  <c r="N18" i="2"/>
  <c r="M18" i="2"/>
  <c r="L19" i="2" s="1"/>
  <c r="M19" i="2" l="1"/>
  <c r="L20" i="2" s="1"/>
  <c r="N19" i="2"/>
  <c r="O19" i="2"/>
  <c r="M20" i="2" l="1"/>
  <c r="L21" i="2" s="1"/>
  <c r="M21" i="2" l="1"/>
  <c r="L22" i="2" s="1"/>
  <c r="N21" i="2"/>
  <c r="O21" i="2"/>
  <c r="N20" i="2"/>
  <c r="O20" i="2"/>
  <c r="O22" i="2" l="1"/>
  <c r="N22" i="2"/>
  <c r="M22" i="2"/>
  <c r="L23" i="2" s="1"/>
  <c r="M23" i="2" l="1"/>
  <c r="L24" i="2" s="1"/>
  <c r="N23" i="2"/>
  <c r="O23" i="2"/>
  <c r="M24" i="2" l="1"/>
  <c r="L25" i="2" s="1"/>
  <c r="M25" i="2" l="1"/>
  <c r="L26" i="2" s="1"/>
  <c r="N25" i="2"/>
  <c r="O25" i="2"/>
  <c r="N24" i="2"/>
  <c r="O24" i="2"/>
  <c r="M26" i="2" l="1"/>
  <c r="O26" i="2"/>
  <c r="N26" i="2"/>
</calcChain>
</file>

<file path=xl/comments1.xml><?xml version="1.0" encoding="utf-8"?>
<comments xmlns="http://schemas.openxmlformats.org/spreadsheetml/2006/main">
  <authors>
    <author>Autor</author>
  </authors>
  <commentList>
    <comment ref="L5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Valor claramente fuera de lugar, lo sustituyo por una media de los anteriores</t>
        </r>
      </text>
    </comment>
  </commentList>
</comments>
</file>

<file path=xl/sharedStrings.xml><?xml version="1.0" encoding="utf-8"?>
<sst xmlns="http://schemas.openxmlformats.org/spreadsheetml/2006/main" count="297" uniqueCount="206">
  <si>
    <t>PROPUESTAS</t>
  </si>
  <si>
    <t>VOTOS</t>
  </si>
  <si>
    <t>Intervalo del experimento=</t>
  </si>
  <si>
    <t>usuario</t>
  </si>
  <si>
    <t>tiempo</t>
  </si>
  <si>
    <t>TORDENADO</t>
  </si>
  <si>
    <t>incT</t>
  </si>
  <si>
    <t>Subintervalos a considerar=</t>
  </si>
  <si>
    <t>Tamaño de subintervalo=</t>
  </si>
  <si>
    <t>Subintervalo</t>
  </si>
  <si>
    <t>desde</t>
  </si>
  <si>
    <t>hasta</t>
  </si>
  <si>
    <t>Proposals</t>
  </si>
  <si>
    <t>Votes</t>
  </si>
  <si>
    <t>Boxplot</t>
  </si>
  <si>
    <t>Todos los mensajes</t>
  </si>
  <si>
    <t xml:space="preserve">18 Usuarios </t>
  </si>
  <si>
    <t>debate de 15 minutos</t>
  </si>
  <si>
    <t>MIN</t>
  </si>
  <si>
    <t>Q1</t>
  </si>
  <si>
    <t>Mediana</t>
  </si>
  <si>
    <t>Q3</t>
  </si>
  <si>
    <t>Max</t>
  </si>
  <si>
    <t>Valor Medio</t>
  </si>
  <si>
    <t>Mediana-Q1</t>
  </si>
  <si>
    <t>Q3-Mediana</t>
  </si>
  <si>
    <t>Max-Q3</t>
  </si>
  <si>
    <t>Q1-Min</t>
  </si>
  <si>
    <t>Palgráfico</t>
  </si>
  <si>
    <t>Nota (0-4)</t>
  </si>
  <si>
    <t>nota 0-10</t>
  </si>
  <si>
    <t>Segundos entre propuestas</t>
  </si>
  <si>
    <t>Segundos entre votos</t>
  </si>
  <si>
    <t>23 usuarios</t>
  </si>
  <si>
    <t>44 minutos</t>
  </si>
  <si>
    <t>Intervalo:</t>
  </si>
  <si>
    <t>Proposalsx10</t>
  </si>
  <si>
    <t>5 a 7</t>
  </si>
  <si>
    <t>7 a 9</t>
  </si>
  <si>
    <t>9 a 10</t>
  </si>
  <si>
    <t>user</t>
  </si>
  <si>
    <t>Tiempos tomados en el portátil al ejecutar el código c++</t>
  </si>
  <si>
    <t>1. Creación de pares de claves público-privadas</t>
  </si>
  <si>
    <t>tamaño de la clave</t>
  </si>
  <si>
    <t>t1 (ms)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</si>
  <si>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</si>
  <si>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</si>
  <si>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</si>
  <si>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</si>
  <si>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</si>
  <si>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</si>
  <si>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</si>
  <si>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</si>
  <si>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</si>
  <si>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Media</t>
  </si>
  <si>
    <t>Varianza</t>
  </si>
  <si>
    <t>Min</t>
  </si>
  <si>
    <t>tiempo en conectar dos equipos con comprobación mutua de certificado digital</t>
  </si>
  <si>
    <t>Tamaño
de clave</t>
  </si>
  <si>
    <t>Tiempo en
primera
conexión</t>
  </si>
  <si>
    <t>Tiempo en la
conexión
consecutiva</t>
  </si>
  <si>
    <t>Datos del experimento: SERVIDOR: Portatil Toshiba Satellite L50-A-146. Programa utilizado:StreamServer2048.exe y *768.exe.
Cliente: PEPINO AMD Ryzen 1500+, Programa:StreamClient2048 y *768.exe
Cada programa usa un certificado digital cuyo tamaño de clave  es diferente (2048 bits y 768 bits), alojado en el almacén "personal"</t>
  </si>
  <si>
    <t>Tamaño de clave</t>
  </si>
  <si>
    <t>varianza</t>
  </si>
  <si>
    <t>Tiempo paquete: Tiempo en generar r y r_1, calcular el factor de cegado y cegar el hash del Alias.</t>
  </si>
  <si>
    <t>Tiempo firma: Tiempo en firmar lo anterior</t>
  </si>
  <si>
    <t>Tiempo fin ciega: Tiempo en comprobar la firma y descegar el alias firmado.</t>
  </si>
  <si>
    <t>Tamaño clave</t>
  </si>
  <si>
    <t>Tpaquete</t>
  </si>
  <si>
    <t>Tfirma</t>
  </si>
  <si>
    <t>Tdesciega</t>
  </si>
  <si>
    <t>Con Java</t>
  </si>
  <si>
    <t>GRAFICA</t>
  </si>
  <si>
    <t>Tiempo en crear las claves</t>
  </si>
  <si>
    <t>Semilla1</t>
  </si>
  <si>
    <t>Semilla2</t>
  </si>
  <si>
    <t>Semilla3</t>
  </si>
  <si>
    <t>Semilla4</t>
  </si>
  <si>
    <t>Semilla5</t>
  </si>
  <si>
    <t>Medias</t>
  </si>
  <si>
    <t>Tamaño</t>
  </si>
  <si>
    <t>GenKeys</t>
  </si>
  <si>
    <t>Blind</t>
  </si>
  <si>
    <t>Signature</t>
  </si>
  <si>
    <t>Unblind</t>
  </si>
  <si>
    <t>Check</t>
  </si>
  <si>
    <t>Total</t>
  </si>
  <si>
    <t>dinam1</t>
  </si>
  <si>
    <t>dinam2</t>
  </si>
  <si>
    <t>dinam3</t>
  </si>
  <si>
    <t>dinam4</t>
  </si>
  <si>
    <t>dinam5</t>
  </si>
  <si>
    <t>Tiempo en Cegado</t>
  </si>
  <si>
    <t>2088281130, 2834230, 1983961, 1950803, 1450668, 1381983, 1344877, 1374877, 1363430, 1246588, 210321254</t>
  </si>
  <si>
    <t>1707248, 1716722, 1663432, 1622380, 1287641, 843164, 587767, 622109, 589741, 594083, 1123428</t>
  </si>
  <si>
    <t>750794, 750795, 733821, 758295, 752768, 758295, 785927, 797769, 754742, 753557, 759676</t>
  </si>
  <si>
    <t>968296, 1218166, 977770, 974217, 973822, 1044086, 1017638, 966717, 969480, 973427, 1008361</t>
  </si>
  <si>
    <t>1185009, 1473563, 1237113, 1225272, 1201587, 1196850, 1271062, 1212246, 1205929, 1232772, 1244140</t>
  </si>
  <si>
    <t>1469220, 1815407, 1803170, 2454885, 1524089, 1500405, 1457773, 1516589, 1453036, 1523300, 1651787</t>
  </si>
  <si>
    <t>Exp1</t>
  </si>
  <si>
    <t>Exp2</t>
  </si>
  <si>
    <t>Exp3</t>
  </si>
  <si>
    <t>Exp4</t>
  </si>
  <si>
    <t>Exp5</t>
  </si>
  <si>
    <t>Exp6</t>
  </si>
  <si>
    <t>Exp7</t>
  </si>
  <si>
    <t>Exp8</t>
  </si>
  <si>
    <t>Exp9</t>
  </si>
  <si>
    <t>Exp10</t>
  </si>
  <si>
    <t>En ms</t>
  </si>
  <si>
    <t>Tiempo en firmar</t>
  </si>
  <si>
    <t>[[7937818, 6296491, 6337148, 6293727, 6062016, 6135832, 6039515, 6045436, 6108200, 6043463, 6329964],</t>
  </si>
  <si>
    <t xml:space="preserve"> [13869569, 13799699, 13758252, 13826147, 13991148, 13885753, 14035754, 13794174, 13862464, 13794963, 13861792], </t>
  </si>
  <si>
    <t xml:space="preserve">[26476366, 26147548, 26073337, 25957678, 26081231, 26279391, 26057152, 26148337, 26039388, 26113205, 26137363], </t>
  </si>
  <si>
    <t xml:space="preserve">[44771359, 44366751, 44437804, 44232934, 44299645, 44373067, 44372672, 44109381, 44581489, 44232935, 44377803], </t>
  </si>
  <si>
    <t xml:space="preserve">[71065749, 69742582, 69829820, 69705082, 69498634, 69606397, 69562582, 69464291, 69917847, 69667582, 69806056], </t>
  </si>
  <si>
    <t>[102078856, 102413990, 103051100, 102504386, 102406490, 102190173, 102556491, 104008738, 102316095, 104217950, 102774426]]</t>
  </si>
  <si>
    <t>Tiempo en descegar</t>
  </si>
  <si>
    <t>[2593833, 950927, 634741, 489082, 368687, 331976, 319344, 321713, 251449, 173685, 643543</t>
  </si>
  <si>
    <t xml:space="preserve"> [268423, 288160, 277897, 279475, 281055, 278292, 277108, 277897, 300002, 277108, 280541]</t>
  </si>
  <si>
    <t xml:space="preserve"> [433029, 395134, 367503, 415266, 375397, 364739, 386450, 363555, 363160, 386450, 385068]</t>
  </si>
  <si>
    <t xml:space="preserve"> [506451, 555398, 498161, 539214, 542767, 527767, 512372, 488687, 511583, 488293, 517069],</t>
  </si>
  <si>
    <t xml:space="preserve"> [669873, 642241, 669478, 663952, 641846, 663162, 660005, 639083, 660794, 660005, 657043],</t>
  </si>
  <si>
    <t xml:space="preserve"> [845927, 810005, 831322, 827769, 830532, 855400, 830532, 808032, 835664, 865664, 834084]]</t>
  </si>
  <si>
    <t>Tiempo en comprobar la firma</t>
  </si>
  <si>
    <t>Caso</t>
  </si>
  <si>
    <t>Usuarios</t>
  </si>
  <si>
    <t>Tenvíos</t>
  </si>
  <si>
    <t>n-1</t>
  </si>
  <si>
    <t>1.Para n usuarios, el número de canales TLS a crear será de 2(n-1) por usuario</t>
  </si>
  <si>
    <t>para el grupo 1 n=18</t>
  </si>
  <si>
    <t>para el grupo 2 n=23</t>
  </si>
  <si>
    <t>Pero cada usuario ha de gastar n-1 veces el tiempo de un TLS</t>
  </si>
  <si>
    <t>Resultados de java</t>
  </si>
  <si>
    <t>pte TLS</t>
  </si>
  <si>
    <t>2. Cegado y firmado es * (n-1)</t>
  </si>
  <si>
    <t>Establ-TLS</t>
  </si>
  <si>
    <t>CheckTuyo: Recibes (n-1) mensajes cegados por ti y firmados por los n-1 usuarios restantes</t>
  </si>
  <si>
    <t>CheckDellos:Recibes (n-1)Alias, cada uno firmado por ti</t>
  </si>
  <si>
    <t>T_CHECK: Cada mensaje remitido por un alias sólo ha de comprobarse una vez.</t>
  </si>
  <si>
    <t>Caso1</t>
  </si>
  <si>
    <t>Tinicialización por usuario=1.Creación de canales TLS con cada usuario (n-1 canales), crea el alias, ciégalo para cada usuario (n-1), firma el de los demás (n-1), desciega y chequea el tuyo (n-1)</t>
  </si>
  <si>
    <t>En fase 2 cada usuario crea n-1 canales como alias y recibe n-1 canales como servidor. 2x(n-1) canales TLS (en esos tiempos se incluye el chequeo del alias).</t>
  </si>
  <si>
    <t>Fase</t>
  </si>
  <si>
    <t>TLS</t>
  </si>
  <si>
    <t>CheckTuyo</t>
  </si>
  <si>
    <t>TLS con Alias</t>
  </si>
  <si>
    <t>Total_INI</t>
  </si>
  <si>
    <t>Firma lista</t>
  </si>
  <si>
    <t>Check firma</t>
  </si>
  <si>
    <t>Total_FIN</t>
  </si>
  <si>
    <t>Caso2</t>
  </si>
  <si>
    <t>T_CHECK</t>
  </si>
  <si>
    <t>Los canales TOR añaden 1900ms para un circuito de 3 saltos</t>
  </si>
  <si>
    <t>Una latencia de 1200ms para cada mensaje una vez establecidos</t>
  </si>
  <si>
    <t>TINICIALIZACION</t>
  </si>
  <si>
    <t>Grafica</t>
  </si>
  <si>
    <t>Grafica con TOR (añadimos 1900ms*(n-1) en la fase 2 dado que de los 2(n-1) canales que se forman, una mitad se ejecuta simultáneamente a la otra mitad)</t>
  </si>
  <si>
    <t>Tiempo de debate</t>
  </si>
  <si>
    <t>Caso A</t>
  </si>
  <si>
    <t>Firmas un mensaje de cada 18</t>
  </si>
  <si>
    <t>Caso B</t>
  </si>
  <si>
    <t>Firmas un mensaje de cada 23</t>
  </si>
  <si>
    <t>TenvUsuario</t>
  </si>
  <si>
    <t>checkeas cada mensaje (uno cada 10,8 segundos)</t>
  </si>
  <si>
    <t>checkeas cada mensaje (uno cada 2,4 segundos)</t>
  </si>
  <si>
    <t>T por envío:</t>
  </si>
  <si>
    <t>Tsignature</t>
  </si>
  <si>
    <t>%total</t>
  </si>
  <si>
    <t>Tcheck</t>
  </si>
  <si>
    <t>%check</t>
  </si>
  <si>
    <t>%ocupadoT</t>
  </si>
  <si>
    <t>Estudio de extrapolación a saturación al 100%</t>
  </si>
  <si>
    <t>Clave 2048</t>
  </si>
  <si>
    <t>usuarios</t>
  </si>
  <si>
    <t>prop</t>
  </si>
  <si>
    <t>Ttotal</t>
  </si>
  <si>
    <t>Prop/usua</t>
  </si>
  <si>
    <t>votos</t>
  </si>
  <si>
    <t>tenv(s)</t>
  </si>
  <si>
    <t>factor prop no votables</t>
  </si>
  <si>
    <t>%totalOcupado</t>
  </si>
  <si>
    <t>A</t>
  </si>
  <si>
    <t>B</t>
  </si>
  <si>
    <t>Medio</t>
  </si>
  <si>
    <t>¿Cuándo satura de verdad? Si sólo se firma al final y encima esta firma es opcional</t>
  </si>
  <si>
    <t xml:space="preserve">Cuando el tráfico sobre un usuario supera el caudal de tráfico (cuello de botella) de la red. </t>
  </si>
  <si>
    <t>Asumamos un caudal de 50 Mbps.</t>
  </si>
  <si>
    <t>Asumamos que cada trama (voto o propuesta) al final son 1500 bytes (trama estándar ethernet).</t>
  </si>
  <si>
    <t>En total se lanzan 2,47946 propuestas por usuario de media</t>
  </si>
  <si>
    <t>En total se lanzan 2,47946*n*n votos y 2,47946*n propuestas lo cual da 2,47946*n*(n+1) tramas totales que han de llegar a los n usuarios.</t>
  </si>
  <si>
    <t>Cada usuario recibe 2,5*(n-1) propuestas y 2,5*n*(n-1) votos</t>
  </si>
  <si>
    <t>El total de tráfico que le llega en bits es todo eso por 1500 y por 8</t>
  </si>
  <si>
    <t>El total de tráfico admisible sería el tiempo de la experiencia * caudal de tráfico</t>
  </si>
  <si>
    <t>Tiempo de la experiencia:</t>
  </si>
  <si>
    <t>Caudal de tráfico (Mbps):</t>
  </si>
  <si>
    <t>Según la web speedtest (https://www.speedtest.net/global-index) la velocidad de descarga media en fijo es de 89 Mbps y en móvil 39 Mbps, la latencia 38ms y 21ms. Por tanto 50 está en la media. (Para scarga está en la mitad).</t>
  </si>
  <si>
    <t>Tasa de participación (props/usu):</t>
  </si>
  <si>
    <t>n max (número de usuarios que satura):</t>
  </si>
  <si>
    <t>Firma al final. Si añadimos una firma al final de la hoja del alias significará una firma por alias y n-1 chequeos por usuario:</t>
  </si>
  <si>
    <t>Data of first debate: 18 users.</t>
  </si>
  <si>
    <t>Data of second debate: 23 users.</t>
  </si>
  <si>
    <t>Times of building RSA key pairs:</t>
  </si>
  <si>
    <t>Times in building a TLS channel</t>
  </si>
  <si>
    <t>Times in blind signature process:</t>
  </si>
  <si>
    <t>Times for different group sizes and key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</si>
</sst>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2" borderId="0" xfId="1" applyFill="1"/>
    <xf numFmtId="164" fontId="1" fillId="2" borderId="0" xfId="1" applyNumberFormat="1" applyFill="1"/>
    <xf numFmtId="164" fontId="1" fillId="0" borderId="0" xfId="1" applyNumberFormat="1"/>
    <xf numFmtId="0" fontId="2" fillId="0" borderId="0" xfId="1" applyFont="1"/>
    <xf numFmtId="0" fontId="0" fillId="3" borderId="0" xfId="0" applyFill="1"/>
    <xf numFmtId="0" fontId="0" fillId="2" borderId="0" xfId="0" applyFill="1"/>
    <xf numFmtId="0" fontId="3" fillId="3" borderId="0" xfId="0" applyFont="1" applyFill="1"/>
    <xf numFmtId="0" fontId="0" fillId="4" borderId="0" xfId="0" applyFill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NumberFormat="1"/>
    <xf numFmtId="0" fontId="0" fillId="2" borderId="1" xfId="0" applyFill="1" applyBorder="1"/>
    <xf numFmtId="0" fontId="0" fillId="5" borderId="0" xfId="0" applyFill="1"/>
    <xf numFmtId="0" fontId="0" fillId="5" borderId="0" xfId="0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'Debate 1'!$K$41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'Debate 1'!$L$38:$M$38</c:f>
                <c:numCache>
                  <c:formatCode>General</c:formatCode>
                  <c:ptCount val="2"/>
                  <c:pt idx="0">
                    <c:v>12</c:v>
                  </c:pt>
                  <c:pt idx="1">
                    <c:v>3.5</c:v>
                  </c:pt>
                </c:numCache>
              </c:numRef>
            </c:minus>
          </c:errBars>
          <c:cat>
            <c:strRef>
              <c:f>'Debate 1'!$L$28:$M$28</c:f>
              <c:strCache>
                <c:ptCount val="2"/>
                <c:pt idx="0">
                  <c:v>Proposals</c:v>
                </c:pt>
                <c:pt idx="1">
                  <c:v>Votes</c:v>
                </c:pt>
              </c:strCache>
            </c:strRef>
          </c:cat>
          <c:val>
            <c:numRef>
              <c:f>'Debate 1'!$L$41:$M$41</c:f>
              <c:numCache>
                <c:formatCode>General</c:formatCode>
                <c:ptCount val="2"/>
                <c:pt idx="0">
                  <c:v>13</c:v>
                </c:pt>
                <c:pt idx="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D-44BB-9FF5-12A7A8692D1F}"/>
            </c:ext>
          </c:extLst>
        </c:ser>
        <c:ser>
          <c:idx val="1"/>
          <c:order val="1"/>
          <c:tx>
            <c:strRef>
              <c:f>'Debate 1'!$K$42</c:f>
              <c:strCache>
                <c:ptCount val="1"/>
                <c:pt idx="0">
                  <c:v>Mediana-Q1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'Debate 1'!$L$28:$M$28</c:f>
              <c:strCache>
                <c:ptCount val="2"/>
                <c:pt idx="0">
                  <c:v>Proposals</c:v>
                </c:pt>
                <c:pt idx="1">
                  <c:v>Votes</c:v>
                </c:pt>
              </c:strCache>
            </c:strRef>
          </c:cat>
          <c:val>
            <c:numRef>
              <c:f>'Debate 1'!$L$42:$M$42</c:f>
              <c:numCache>
                <c:formatCode>General</c:formatCode>
                <c:ptCount val="2"/>
                <c:pt idx="0">
                  <c:v>16</c:v>
                </c:pt>
                <c:pt idx="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D-44BB-9FF5-12A7A8692D1F}"/>
            </c:ext>
          </c:extLst>
        </c:ser>
        <c:ser>
          <c:idx val="2"/>
          <c:order val="2"/>
          <c:tx>
            <c:strRef>
              <c:f>'Debate 1'!$K$43</c:f>
              <c:strCache>
                <c:ptCount val="1"/>
                <c:pt idx="0">
                  <c:v>Q3-Mediana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'Debate 1'!$L$37:$M$37</c:f>
                <c:numCache>
                  <c:formatCode>General</c:formatCode>
                  <c:ptCount val="2"/>
                  <c:pt idx="0">
                    <c:v>54</c:v>
                  </c:pt>
                  <c:pt idx="1">
                    <c:v>56.5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'Debate 1'!$L$28:$M$28</c:f>
              <c:strCache>
                <c:ptCount val="2"/>
                <c:pt idx="0">
                  <c:v>Proposals</c:v>
                </c:pt>
                <c:pt idx="1">
                  <c:v>Votes</c:v>
                </c:pt>
              </c:strCache>
            </c:strRef>
          </c:cat>
          <c:val>
            <c:numRef>
              <c:f>'Debate 1'!$L$43:$M$43</c:f>
              <c:numCache>
                <c:formatCode>General</c:formatCode>
                <c:ptCount val="2"/>
                <c:pt idx="0">
                  <c:v>18</c:v>
                </c:pt>
                <c:pt idx="1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D-44BB-9FF5-12A7A869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26880"/>
        <c:axId val="80441344"/>
      </c:barChart>
      <c:lineChart>
        <c:grouping val="standard"/>
        <c:varyColors val="0"/>
        <c:ser>
          <c:idx val="3"/>
          <c:order val="3"/>
          <c:tx>
            <c:strRef>
              <c:f>'Debate 1'!$K$34</c:f>
              <c:strCache>
                <c:ptCount val="1"/>
                <c:pt idx="0">
                  <c:v>Valor Medio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</c:spPr>
          </c:marker>
          <c:val>
            <c:numRef>
              <c:f>'Debate 1'!$L$34:$M$34</c:f>
              <c:numCache>
                <c:formatCode>General</c:formatCode>
                <c:ptCount val="2"/>
                <c:pt idx="0">
                  <c:v>31.952380952380953</c:v>
                </c:pt>
                <c:pt idx="1">
                  <c:v>10.819277108433734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CD-44BB-9FF5-12A7A869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26880"/>
        <c:axId val="80441344"/>
      </c:lineChart>
      <c:catAx>
        <c:axId val="8042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ES"/>
          </a:p>
        </c:txPr>
        <c:crossAx val="80441344"/>
        <c:crosses val="autoZero"/>
        <c:auto val="1"/>
        <c:lblAlgn val="ctr"/>
        <c:lblOffset val="100"/>
        <c:noMultiLvlLbl val="0"/>
      </c:catAx>
      <c:valAx>
        <c:axId val="80441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Time between sendings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42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Casos!$A$90:$A$99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Casos!$B$90:$B$99</c:f>
              <c:numCache>
                <c:formatCode>General</c:formatCode>
                <c:ptCount val="10"/>
                <c:pt idx="0">
                  <c:v>2.5835296149999998</c:v>
                </c:pt>
                <c:pt idx="1">
                  <c:v>9.0558785556250019</c:v>
                </c:pt>
                <c:pt idx="2">
                  <c:v>16.705057685625004</c:v>
                </c:pt>
                <c:pt idx="3">
                  <c:v>28.908107703750005</c:v>
                </c:pt>
                <c:pt idx="4">
                  <c:v>42.460801796875003</c:v>
                </c:pt>
                <c:pt idx="5">
                  <c:v>60.005939413125006</c:v>
                </c:pt>
                <c:pt idx="6">
                  <c:v>79.552001784375008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CA-47B1-ACE8-1959EA0275A4}"/>
            </c:ext>
          </c:extLst>
        </c:ser>
        <c:ser>
          <c:idx val="1"/>
          <c:order val="1"/>
          <c:cat>
            <c:numRef>
              <c:f>Casos!$A$90:$A$99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Casos!$C$90:$C$99</c:f>
              <c:numCache>
                <c:formatCode>General</c:formatCode>
                <c:ptCount val="10"/>
                <c:pt idx="0">
                  <c:v>1.9342253279166668</c:v>
                </c:pt>
                <c:pt idx="1">
                  <c:v>6.998865718281249</c:v>
                </c:pt>
                <c:pt idx="2">
                  <c:v>13.114323025677082</c:v>
                </c:pt>
                <c:pt idx="3">
                  <c:v>22.906925968437498</c:v>
                </c:pt>
                <c:pt idx="4">
                  <c:v>33.854940410156246</c:v>
                </c:pt>
                <c:pt idx="5">
                  <c:v>48.05526685723958</c:v>
                </c:pt>
                <c:pt idx="6">
                  <c:v>63.918882916406254</c:v>
                </c:pt>
                <c:pt idx="7">
                  <c:v>82.558052062968741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A-47B1-ACE8-1959EA0275A4}"/>
            </c:ext>
          </c:extLst>
        </c:ser>
        <c:ser>
          <c:idx val="2"/>
          <c:order val="2"/>
          <c:cat>
            <c:numRef>
              <c:f>Casos!$A$90:$A$99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Casos!$D$90:$D$99</c:f>
              <c:numCache>
                <c:formatCode>General</c:formatCode>
                <c:ptCount val="10"/>
                <c:pt idx="0">
                  <c:v>1.3889266349999998</c:v>
                </c:pt>
                <c:pt idx="1">
                  <c:v>5.2020514287499999</c:v>
                </c:pt>
                <c:pt idx="2">
                  <c:v>9.9064411268749986</c:v>
                </c:pt>
                <c:pt idx="3">
                  <c:v>17.466939764999999</c:v>
                </c:pt>
                <c:pt idx="4">
                  <c:v>25.973850546874999</c:v>
                </c:pt>
                <c:pt idx="5">
                  <c:v>37.028177071249992</c:v>
                </c:pt>
                <c:pt idx="6">
                  <c:v>49.409943215624999</c:v>
                </c:pt>
                <c:pt idx="7">
                  <c:v>63.976512164999995</c:v>
                </c:pt>
                <c:pt idx="8">
                  <c:v>80.159472341875002</c:v>
                </c:pt>
                <c:pt idx="9">
                  <c:v>98.305110686250003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CA-47B1-ACE8-1959EA0275A4}"/>
            </c:ext>
          </c:extLst>
        </c:ser>
        <c:ser>
          <c:idx val="3"/>
          <c:order val="3"/>
          <c:cat>
            <c:numRef>
              <c:f>Casos!$A$90:$A$99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Casos!$E$90:$E$99</c:f>
              <c:numCache>
                <c:formatCode>General</c:formatCode>
                <c:ptCount val="10"/>
                <c:pt idx="0">
                  <c:v>0.99936456666666662</c:v>
                </c:pt>
                <c:pt idx="1">
                  <c:v>3.9206889677083336</c:v>
                </c:pt>
                <c:pt idx="2">
                  <c:v>7.621064835416667</c:v>
                </c:pt>
                <c:pt idx="3">
                  <c:v>13.593793193750001</c:v>
                </c:pt>
                <c:pt idx="4">
                  <c:v>20.365136458333339</c:v>
                </c:pt>
                <c:pt idx="5">
                  <c:v>29.183062876041671</c:v>
                </c:pt>
                <c:pt idx="6">
                  <c:v>39.090220968750003</c:v>
                </c:pt>
                <c:pt idx="7">
                  <c:v>50.762632834375005</c:v>
                </c:pt>
                <c:pt idx="8">
                  <c:v>63.750471195833342</c:v>
                </c:pt>
                <c:pt idx="9">
                  <c:v>78.328499965624999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CA-47B1-ACE8-1959EA0275A4}"/>
            </c:ext>
          </c:extLst>
        </c:ser>
        <c:ser>
          <c:idx val="4"/>
          <c:order val="4"/>
          <c:cat>
            <c:numRef>
              <c:f>Casos!$A$90:$A$99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Casos!$F$90:$F$99</c:f>
              <c:numCache>
                <c:formatCode>General</c:formatCode>
                <c:ptCount val="10"/>
                <c:pt idx="0">
                  <c:v>0.76044590041666671</c:v>
                </c:pt>
                <c:pt idx="1">
                  <c:v>3.1682203110937501</c:v>
                </c:pt>
                <c:pt idx="2">
                  <c:v>6.312114254114582</c:v>
                </c:pt>
                <c:pt idx="3">
                  <c:v>11.411180092812499</c:v>
                </c:pt>
                <c:pt idx="4">
                  <c:v>17.240325136718749</c:v>
                </c:pt>
                <c:pt idx="5">
                  <c:v>24.849042686302081</c:v>
                </c:pt>
                <c:pt idx="6">
                  <c:v>33.426100155468752</c:v>
                </c:pt>
                <c:pt idx="7">
                  <c:v>43.547414532656255</c:v>
                </c:pt>
                <c:pt idx="8">
                  <c:v>54.828211417760407</c:v>
                </c:pt>
                <c:pt idx="9">
                  <c:v>67.504200767656243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CA-47B1-ACE8-1959EA0275A4}"/>
            </c:ext>
          </c:extLst>
        </c:ser>
        <c:ser>
          <c:idx val="5"/>
          <c:order val="5"/>
          <c:cat>
            <c:numRef>
              <c:f>Casos!$A$90:$A$99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Casos!$G$90:$G$99</c:f>
              <c:numCache>
                <c:formatCode>General</c:formatCode>
                <c:ptCount val="10"/>
                <c:pt idx="0">
                  <c:v>0.69920007875000012</c:v>
                </c:pt>
                <c:pt idx="1">
                  <c:v>3.1098227800520837</c:v>
                </c:pt>
                <c:pt idx="2">
                  <c:v>6.3498333734895835</c:v>
                </c:pt>
                <c:pt idx="3">
                  <c:v>11.628192891562502</c:v>
                </c:pt>
                <c:pt idx="4">
                  <c:v>17.708110735677081</c:v>
                </c:pt>
                <c:pt idx="5">
                  <c:v>25.660870644427085</c:v>
                </c:pt>
                <c:pt idx="6">
                  <c:v>34.652485821093755</c:v>
                </c:pt>
                <c:pt idx="7">
                  <c:v>45.27796639703125</c:v>
                </c:pt>
                <c:pt idx="8">
                  <c:v>57.138300985885422</c:v>
                </c:pt>
                <c:pt idx="9">
                  <c:v>70.478566537031256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CA-47B1-ACE8-1959EA02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6608"/>
        <c:axId val="96366976"/>
      </c:lineChart>
      <c:catAx>
        <c:axId val="9635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Group size (users)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366976"/>
        <c:crosses val="autoZero"/>
        <c:auto val="1"/>
        <c:lblAlgn val="ctr"/>
        <c:lblOffset val="100"/>
        <c:noMultiLvlLbl val="0"/>
      </c:catAx>
      <c:valAx>
        <c:axId val="9636697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Tíme consumed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35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2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752405949256346E-2"/>
          <c:y val="7.4548702245552642E-2"/>
          <c:w val="0.7636850393700787"/>
          <c:h val="0.8326195683872849"/>
        </c:manualLayout>
      </c:layout>
      <c:surface3DChart>
        <c:wireframe val="1"/>
        <c:ser>
          <c:idx val="0"/>
          <c:order val="0"/>
          <c:tx>
            <c:strRef>
              <c:f>Casos!$A$54</c:f>
              <c:strCache>
                <c:ptCount val="1"/>
                <c:pt idx="0">
                  <c:v>768</c:v>
                </c:pt>
              </c:strCache>
            </c:strRef>
          </c:tx>
          <c:cat>
            <c:numRef>
              <c:f>Casos!$B$53:$K$53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Casos!$B$54:$K$54</c:f>
              <c:numCache>
                <c:formatCode>General</c:formatCode>
                <c:ptCount val="10"/>
                <c:pt idx="0">
                  <c:v>22639.424478280001</c:v>
                </c:pt>
                <c:pt idx="1">
                  <c:v>47692.562787480005</c:v>
                </c:pt>
                <c:pt idx="2">
                  <c:v>72745.701096680015</c:v>
                </c:pt>
                <c:pt idx="3">
                  <c:v>97798.839405880019</c:v>
                </c:pt>
                <c:pt idx="4">
                  <c:v>122851.97771508002</c:v>
                </c:pt>
                <c:pt idx="5">
                  <c:v>147905.11602428003</c:v>
                </c:pt>
                <c:pt idx="6">
                  <c:v>172958.25433348003</c:v>
                </c:pt>
                <c:pt idx="7">
                  <c:v>198011.39264268003</c:v>
                </c:pt>
                <c:pt idx="8">
                  <c:v>223064.53095188003</c:v>
                </c:pt>
                <c:pt idx="9">
                  <c:v>248117.66926108004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1-4F66-8A5B-01601E74154D}"/>
            </c:ext>
          </c:extLst>
        </c:ser>
        <c:ser>
          <c:idx val="1"/>
          <c:order val="1"/>
          <c:tx>
            <c:strRef>
              <c:f>Casos!$A$55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Casos!$B$53:$K$53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Casos!$B$55:$K$55</c:f>
              <c:numCache>
                <c:formatCode>General</c:formatCode>
                <c:ptCount val="10"/>
                <c:pt idx="0">
                  <c:v>22841.423804299997</c:v>
                </c:pt>
                <c:pt idx="1">
                  <c:v>48011.228031300001</c:v>
                </c:pt>
                <c:pt idx="2">
                  <c:v>73181.032258300009</c:v>
                </c:pt>
                <c:pt idx="3">
                  <c:v>98350.836485300009</c:v>
                </c:pt>
                <c:pt idx="4">
                  <c:v>123520.64071230001</c:v>
                </c:pt>
                <c:pt idx="5">
                  <c:v>148690.44493930001</c:v>
                </c:pt>
                <c:pt idx="6">
                  <c:v>173860.2491663</c:v>
                </c:pt>
                <c:pt idx="7">
                  <c:v>199030.05339330001</c:v>
                </c:pt>
                <c:pt idx="8">
                  <c:v>224199.8576203</c:v>
                </c:pt>
                <c:pt idx="9">
                  <c:v>249369.66184730001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1-4F66-8A5B-01601E74154D}"/>
            </c:ext>
          </c:extLst>
        </c:ser>
        <c:ser>
          <c:idx val="2"/>
          <c:order val="2"/>
          <c:tx>
            <c:strRef>
              <c:f>Casos!$A$56</c:f>
              <c:strCache>
                <c:ptCount val="1"/>
                <c:pt idx="0">
                  <c:v>1280</c:v>
                </c:pt>
              </c:strCache>
            </c:strRef>
          </c:tx>
          <c:cat>
            <c:numRef>
              <c:f>Casos!$B$53:$K$53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Casos!$B$56:$K$56</c:f>
              <c:numCache>
                <c:formatCode>General</c:formatCode>
                <c:ptCount val="10"/>
                <c:pt idx="0">
                  <c:v>23188.1764927</c:v>
                </c:pt>
                <c:pt idx="1">
                  <c:v>48524.372595700006</c:v>
                </c:pt>
                <c:pt idx="2">
                  <c:v>73860.568698700008</c:v>
                </c:pt>
                <c:pt idx="3">
                  <c:v>99196.764801700017</c:v>
                </c:pt>
                <c:pt idx="4">
                  <c:v>124532.96090470001</c:v>
                </c:pt>
                <c:pt idx="5">
                  <c:v>149869.15700770001</c:v>
                </c:pt>
                <c:pt idx="6">
                  <c:v>175205.35311070003</c:v>
                </c:pt>
                <c:pt idx="7">
                  <c:v>200541.54921370003</c:v>
                </c:pt>
                <c:pt idx="8">
                  <c:v>225877.74531670002</c:v>
                </c:pt>
                <c:pt idx="9">
                  <c:v>251213.94141970002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51-4F66-8A5B-01601E74154D}"/>
            </c:ext>
          </c:extLst>
        </c:ser>
        <c:ser>
          <c:idx val="3"/>
          <c:order val="3"/>
          <c:tx>
            <c:strRef>
              <c:f>Casos!$A$57</c:f>
              <c:strCache>
                <c:ptCount val="1"/>
                <c:pt idx="0">
                  <c:v>1536</c:v>
                </c:pt>
              </c:strCache>
            </c:strRef>
          </c:tx>
          <c:cat>
            <c:numRef>
              <c:f>Casos!$B$53:$K$53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Casos!$B$57:$K$57</c:f>
              <c:numCache>
                <c:formatCode>General</c:formatCode>
                <c:ptCount val="10"/>
                <c:pt idx="0">
                  <c:v>23694.4901961</c:v>
                </c:pt>
                <c:pt idx="1">
                  <c:v>49263.701525099998</c:v>
                </c:pt>
                <c:pt idx="2">
                  <c:v>74832.912854099995</c:v>
                </c:pt>
                <c:pt idx="3">
                  <c:v>100402.12418309999</c:v>
                </c:pt>
                <c:pt idx="4">
                  <c:v>125971.33551209999</c:v>
                </c:pt>
                <c:pt idx="5">
                  <c:v>151540.5468411</c:v>
                </c:pt>
                <c:pt idx="6">
                  <c:v>177109.75817010002</c:v>
                </c:pt>
                <c:pt idx="7">
                  <c:v>202678.9694991</c:v>
                </c:pt>
                <c:pt idx="8">
                  <c:v>228248.18082810001</c:v>
                </c:pt>
                <c:pt idx="9">
                  <c:v>253817.3921571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51-4F66-8A5B-01601E74154D}"/>
            </c:ext>
          </c:extLst>
        </c:ser>
        <c:ser>
          <c:idx val="4"/>
          <c:order val="4"/>
          <c:tx>
            <c:strRef>
              <c:f>Casos!$A$58</c:f>
              <c:strCache>
                <c:ptCount val="1"/>
                <c:pt idx="0">
                  <c:v>1792</c:v>
                </c:pt>
              </c:strCache>
            </c:strRef>
          </c:tx>
          <c:cat>
            <c:numRef>
              <c:f>Casos!$B$53:$K$53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Casos!$B$58:$K$58</c:f>
              <c:numCache>
                <c:formatCode>General</c:formatCode>
                <c:ptCount val="10"/>
                <c:pt idx="0">
                  <c:v>24439.692464700001</c:v>
                </c:pt>
                <c:pt idx="1">
                  <c:v>50314.239647700007</c:v>
                </c:pt>
                <c:pt idx="2">
                  <c:v>76188.786830700017</c:v>
                </c:pt>
                <c:pt idx="3">
                  <c:v>102063.33401370002</c:v>
                </c:pt>
                <c:pt idx="4">
                  <c:v>127937.88119670002</c:v>
                </c:pt>
                <c:pt idx="5">
                  <c:v>153812.42837970002</c:v>
                </c:pt>
                <c:pt idx="6">
                  <c:v>179686.97556270004</c:v>
                </c:pt>
                <c:pt idx="7">
                  <c:v>205561.52274570003</c:v>
                </c:pt>
                <c:pt idx="8">
                  <c:v>231436.06992870005</c:v>
                </c:pt>
                <c:pt idx="9">
                  <c:v>257310.61711170003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51-4F66-8A5B-01601E74154D}"/>
            </c:ext>
          </c:extLst>
        </c:ser>
        <c:ser>
          <c:idx val="5"/>
          <c:order val="5"/>
          <c:tx>
            <c:strRef>
              <c:f>Casos!$A$59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Casos!$B$53:$K$53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Casos!$B$59:$K$59</c:f>
              <c:numCache>
                <c:formatCode>General</c:formatCode>
                <c:ptCount val="10"/>
                <c:pt idx="0">
                  <c:v>25236.9187466</c:v>
                </c:pt>
                <c:pt idx="1">
                  <c:v>51494.384020600002</c:v>
                </c:pt>
                <c:pt idx="2">
                  <c:v>77751.849294600004</c:v>
                </c:pt>
                <c:pt idx="3">
                  <c:v>104009.31456860001</c:v>
                </c:pt>
                <c:pt idx="4">
                  <c:v>130266.77984260001</c:v>
                </c:pt>
                <c:pt idx="5">
                  <c:v>156524.24511660001</c:v>
                </c:pt>
                <c:pt idx="6">
                  <c:v>182781.71039060003</c:v>
                </c:pt>
                <c:pt idx="7">
                  <c:v>209039.17566460001</c:v>
                </c:pt>
                <c:pt idx="8">
                  <c:v>235296.64093860003</c:v>
                </c:pt>
                <c:pt idx="9">
                  <c:v>261554.10621260002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51-4F66-8A5B-01601E74154D}"/>
            </c:ext>
          </c:extLst>
        </c:ser>
        <c:bandFmts/>
        <c:axId val="96284672"/>
        <c:axId val="96286208"/>
        <c:axId val="96365632"/>
      </c:surface3DChart>
      <c:catAx>
        <c:axId val="962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86208"/>
        <c:crosses val="autoZero"/>
        <c:auto val="1"/>
        <c:lblAlgn val="ctr"/>
        <c:lblOffset val="100"/>
        <c:noMultiLvlLbl val="0"/>
      </c:catAx>
      <c:valAx>
        <c:axId val="9628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84672"/>
        <c:crosses val="autoZero"/>
        <c:crossBetween val="midCat"/>
        <c:majorUnit val="50000"/>
        <c:dispUnits>
          <c:builtInUnit val="thousands"/>
        </c:dispUnits>
      </c:valAx>
      <c:serAx>
        <c:axId val="9636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96286208"/>
        <c:crosses val="autoZero"/>
      </c:serAx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'Debate 1'!$O$6</c:f>
              <c:strCache>
                <c:ptCount val="1"/>
                <c:pt idx="0">
                  <c:v>Votes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'Debate 1'!$O$7:$O$26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12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0</c:v>
                </c:pt>
                <c:pt idx="17">
                  <c:v>10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A-4C54-836D-F50CA8035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52224"/>
        <c:axId val="80475264"/>
      </c:barChart>
      <c:lineChart>
        <c:grouping val="standard"/>
        <c:varyColors val="0"/>
        <c:ser>
          <c:idx val="0"/>
          <c:order val="0"/>
          <c:tx>
            <c:strRef>
              <c:f>'Debate 1'!$N$6</c:f>
              <c:strCache>
                <c:ptCount val="1"/>
                <c:pt idx="0">
                  <c:v>Proposals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'Debate 1'!$N$7:$N$26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A-4C54-836D-F50CA8035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52224"/>
        <c:axId val="80475264"/>
      </c:lineChart>
      <c:catAx>
        <c:axId val="8045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Time</a:t>
                </a:r>
                <a:r>
                  <a:rPr lang="es-ES" baseline="0"/>
                  <a:t> interval</a:t>
                </a:r>
                <a:endParaRPr lang="es-ES"/>
              </a:p>
            </c:rich>
          </c:tx>
          <c:layout/>
          <c:overlay val="0"/>
        </c:title>
        <c:majorTickMark val="out"/>
        <c:minorTickMark val="none"/>
        <c:tickLblPos val="nextTo"/>
        <c:crossAx val="80475264"/>
        <c:crosses val="autoZero"/>
        <c:auto val="1"/>
        <c:lblAlgn val="ctr"/>
        <c:lblOffset val="100"/>
        <c:noMultiLvlLbl val="0"/>
      </c:catAx>
      <c:valAx>
        <c:axId val="8047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Contributions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4522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'Debate 2'!$K$17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'Debate 2'!$L$20:$M$20</c:f>
                <c:numCache>
                  <c:formatCode>General</c:formatCode>
                  <c:ptCount val="2"/>
                  <c:pt idx="0">
                    <c:v>5</c:v>
                  </c:pt>
                  <c:pt idx="1">
                    <c:v>0</c:v>
                  </c:pt>
                </c:numCache>
              </c:numRef>
            </c:minus>
          </c:errBars>
          <c:cat>
            <c:strRef>
              <c:f>'Debate 2'!$L$4:$M$4</c:f>
              <c:strCache>
                <c:ptCount val="2"/>
                <c:pt idx="0">
                  <c:v>Proposals</c:v>
                </c:pt>
                <c:pt idx="1">
                  <c:v>Votes</c:v>
                </c:pt>
              </c:strCache>
            </c:strRef>
          </c:cat>
          <c:val>
            <c:numRef>
              <c:f>'Debate 2'!$L$17:$M$17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4-4184-85EC-9A442D1D584D}"/>
            </c:ext>
          </c:extLst>
        </c:ser>
        <c:ser>
          <c:idx val="1"/>
          <c:order val="1"/>
          <c:tx>
            <c:strRef>
              <c:f>'Debate 2'!$K$18</c:f>
              <c:strCache>
                <c:ptCount val="1"/>
                <c:pt idx="0">
                  <c:v>Mediana-Q1</c:v>
                </c:pt>
              </c:strCache>
            </c:strRef>
          </c:tx>
          <c:invertIfNegative val="0"/>
          <c:cat>
            <c:strRef>
              <c:f>'Debate 2'!$L$4:$M$4</c:f>
              <c:strCache>
                <c:ptCount val="2"/>
                <c:pt idx="0">
                  <c:v>Proposals</c:v>
                </c:pt>
                <c:pt idx="1">
                  <c:v>Votes</c:v>
                </c:pt>
              </c:strCache>
            </c:strRef>
          </c:cat>
          <c:val>
            <c:numRef>
              <c:f>'Debate 2'!$L$18:$M$18</c:f>
              <c:numCache>
                <c:formatCode>General</c:formatCode>
                <c:ptCount val="2"/>
                <c:pt idx="0">
                  <c:v>20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4-4184-85EC-9A442D1D584D}"/>
            </c:ext>
          </c:extLst>
        </c:ser>
        <c:ser>
          <c:idx val="2"/>
          <c:order val="2"/>
          <c:tx>
            <c:strRef>
              <c:f>'Debate 2'!$K$19</c:f>
              <c:strCache>
                <c:ptCount val="1"/>
                <c:pt idx="0">
                  <c:v>Q3-Mediana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'Debate 2'!$L$21:$M$21</c:f>
                <c:numCache>
                  <c:formatCode>General</c:formatCode>
                  <c:ptCount val="2"/>
                  <c:pt idx="0">
                    <c:v>113</c:v>
                  </c:pt>
                  <c:pt idx="1">
                    <c:v>160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'Debate 2'!$L$4:$M$4</c:f>
              <c:strCache>
                <c:ptCount val="2"/>
                <c:pt idx="0">
                  <c:v>Proposals</c:v>
                </c:pt>
                <c:pt idx="1">
                  <c:v>Votes</c:v>
                </c:pt>
              </c:strCache>
            </c:strRef>
          </c:cat>
          <c:val>
            <c:numRef>
              <c:f>'Debate 2'!$L$19:$M$19</c:f>
              <c:numCache>
                <c:formatCode>General</c:formatCode>
                <c:ptCount val="2"/>
                <c:pt idx="0">
                  <c:v>36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4-4184-85EC-9A442D1D5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563392"/>
        <c:axId val="79750272"/>
      </c:barChart>
      <c:lineChart>
        <c:grouping val="standard"/>
        <c:varyColors val="0"/>
        <c:ser>
          <c:idx val="3"/>
          <c:order val="3"/>
          <c:tx>
            <c:strRef>
              <c:f>'Debate 2'!$K$10</c:f>
              <c:strCache>
                <c:ptCount val="1"/>
                <c:pt idx="0">
                  <c:v>Valor Medio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ysClr val="window" lastClr="FFFFFF"/>
              </a:solidFill>
              <a:ln w="12700">
                <a:solidFill>
                  <a:sysClr val="windowText" lastClr="000000"/>
                </a:solidFill>
              </a:ln>
            </c:spPr>
          </c:marker>
          <c:cat>
            <c:strRef>
              <c:f>'Debate 2'!$L$4:$M$4</c:f>
              <c:strCache>
                <c:ptCount val="2"/>
                <c:pt idx="0">
                  <c:v>Proposals</c:v>
                </c:pt>
                <c:pt idx="1">
                  <c:v>Votes</c:v>
                </c:pt>
              </c:strCache>
            </c:strRef>
          </c:cat>
          <c:val>
            <c:numRef>
              <c:f>'Debate 2'!$L$10:$M$10</c:f>
              <c:numCache>
                <c:formatCode>General</c:formatCode>
                <c:ptCount val="2"/>
                <c:pt idx="0">
                  <c:v>37.842105263157897</c:v>
                </c:pt>
                <c:pt idx="1">
                  <c:v>2.3662477558348294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14-4184-85EC-9A442D1D5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63392"/>
        <c:axId val="79750272"/>
      </c:lineChart>
      <c:catAx>
        <c:axId val="795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750272"/>
        <c:crosses val="autoZero"/>
        <c:auto val="1"/>
        <c:lblAlgn val="ctr"/>
        <c:lblOffset val="100"/>
        <c:noMultiLvlLbl val="0"/>
      </c:catAx>
      <c:valAx>
        <c:axId val="7975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Time</a:t>
                </a:r>
                <a:r>
                  <a:rPr lang="es-ES" baseline="0"/>
                  <a:t> between sendings (s)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56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7462817147858"/>
          <c:y val="0.16289552347623215"/>
          <c:w val="0.82446981627296589"/>
          <c:h val="0.6229531204432778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'Debate 2'!$O$24</c:f>
              <c:strCache>
                <c:ptCount val="1"/>
                <c:pt idx="0">
                  <c:v>Votes</c:v>
                </c:pt>
              </c:strCache>
            </c:strRef>
          </c:tx>
          <c:invertIfNegative val="0"/>
          <c:val>
            <c:numRef>
              <c:f>'Debate 2'!$O$25:$O$44</c:f>
              <c:numCache>
                <c:formatCode>General</c:formatCode>
                <c:ptCount val="20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14</c:v>
                </c:pt>
                <c:pt idx="4">
                  <c:v>34</c:v>
                </c:pt>
                <c:pt idx="5">
                  <c:v>38</c:v>
                </c:pt>
                <c:pt idx="6">
                  <c:v>35</c:v>
                </c:pt>
                <c:pt idx="7">
                  <c:v>39</c:v>
                </c:pt>
                <c:pt idx="8">
                  <c:v>53</c:v>
                </c:pt>
                <c:pt idx="9">
                  <c:v>48</c:v>
                </c:pt>
                <c:pt idx="10">
                  <c:v>73</c:v>
                </c:pt>
                <c:pt idx="11">
                  <c:v>40</c:v>
                </c:pt>
                <c:pt idx="12">
                  <c:v>46</c:v>
                </c:pt>
                <c:pt idx="13">
                  <c:v>63</c:v>
                </c:pt>
                <c:pt idx="14">
                  <c:v>102</c:v>
                </c:pt>
                <c:pt idx="15">
                  <c:v>231</c:v>
                </c:pt>
                <c:pt idx="16">
                  <c:v>138</c:v>
                </c:pt>
                <c:pt idx="17">
                  <c:v>74</c:v>
                </c:pt>
                <c:pt idx="18">
                  <c:v>58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8-4BC6-83A2-0C596703A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1456"/>
        <c:axId val="78934016"/>
      </c:barChart>
      <c:lineChart>
        <c:grouping val="standard"/>
        <c:varyColors val="0"/>
        <c:ser>
          <c:idx val="1"/>
          <c:order val="0"/>
          <c:tx>
            <c:strRef>
              <c:f>'Debate 2'!$N$24</c:f>
              <c:strCache>
                <c:ptCount val="1"/>
                <c:pt idx="0">
                  <c:v>Proposals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noFill/>
              </a:ln>
            </c:spPr>
          </c:marker>
          <c:val>
            <c:numRef>
              <c:f>'Debate 2'!$N$25:$N$44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8-4BC6-83A2-0C596703A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1456"/>
        <c:axId val="78934016"/>
      </c:lineChart>
      <c:catAx>
        <c:axId val="789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Time</a:t>
                </a:r>
                <a:r>
                  <a:rPr lang="es-ES" baseline="0"/>
                  <a:t> interval</a:t>
                </a:r>
                <a:endParaRPr lang="es-ES"/>
              </a:p>
            </c:rich>
          </c:tx>
          <c:layout/>
          <c:overlay val="0"/>
        </c:title>
        <c:majorTickMark val="out"/>
        <c:minorTickMark val="none"/>
        <c:tickLblPos val="nextTo"/>
        <c:crossAx val="78934016"/>
        <c:crosses val="autoZero"/>
        <c:auto val="1"/>
        <c:lblAlgn val="ctr"/>
        <c:lblOffset val="100"/>
        <c:noMultiLvlLbl val="0"/>
      </c:catAx>
      <c:valAx>
        <c:axId val="78934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Contributions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9314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'Debate 2'!$O$24</c:f>
              <c:strCache>
                <c:ptCount val="1"/>
                <c:pt idx="0">
                  <c:v>Votes</c:v>
                </c:pt>
              </c:strCache>
            </c:strRef>
          </c:tx>
          <c:invertIfNegative val="0"/>
          <c:val>
            <c:numRef>
              <c:f>'Debate 2'!$O$25:$O$44</c:f>
              <c:numCache>
                <c:formatCode>General</c:formatCode>
                <c:ptCount val="20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14</c:v>
                </c:pt>
                <c:pt idx="4">
                  <c:v>34</c:v>
                </c:pt>
                <c:pt idx="5">
                  <c:v>38</c:v>
                </c:pt>
                <c:pt idx="6">
                  <c:v>35</c:v>
                </c:pt>
                <c:pt idx="7">
                  <c:v>39</c:v>
                </c:pt>
                <c:pt idx="8">
                  <c:v>53</c:v>
                </c:pt>
                <c:pt idx="9">
                  <c:v>48</c:v>
                </c:pt>
                <c:pt idx="10">
                  <c:v>73</c:v>
                </c:pt>
                <c:pt idx="11">
                  <c:v>40</c:v>
                </c:pt>
                <c:pt idx="12">
                  <c:v>46</c:v>
                </c:pt>
                <c:pt idx="13">
                  <c:v>63</c:v>
                </c:pt>
                <c:pt idx="14">
                  <c:v>102</c:v>
                </c:pt>
                <c:pt idx="15">
                  <c:v>231</c:v>
                </c:pt>
                <c:pt idx="16">
                  <c:v>138</c:v>
                </c:pt>
                <c:pt idx="17">
                  <c:v>74</c:v>
                </c:pt>
                <c:pt idx="18">
                  <c:v>58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9-4911-BD29-748BFCF90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46464"/>
        <c:axId val="112048768"/>
      </c:barChart>
      <c:lineChart>
        <c:grouping val="standard"/>
        <c:varyColors val="0"/>
        <c:ser>
          <c:idx val="1"/>
          <c:order val="0"/>
          <c:tx>
            <c:strRef>
              <c:f>'Debate 2'!$P$24</c:f>
              <c:strCache>
                <c:ptCount val="1"/>
                <c:pt idx="0">
                  <c:v>Proposalsx10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noFill/>
              </a:ln>
            </c:spPr>
          </c:marker>
          <c:val>
            <c:numRef>
              <c:f>'Debate 2'!$P$25:$P$44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30</c:v>
                </c:pt>
                <c:pt idx="5">
                  <c:v>40</c:v>
                </c:pt>
                <c:pt idx="6">
                  <c:v>60</c:v>
                </c:pt>
                <c:pt idx="7">
                  <c:v>60</c:v>
                </c:pt>
                <c:pt idx="8">
                  <c:v>50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40</c:v>
                </c:pt>
                <c:pt idx="14">
                  <c:v>30</c:v>
                </c:pt>
                <c:pt idx="15">
                  <c:v>10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9-4911-BD29-748BFCF90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6464"/>
        <c:axId val="112048768"/>
      </c:lineChart>
      <c:catAx>
        <c:axId val="11204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Time</a:t>
                </a:r>
                <a:r>
                  <a:rPr lang="es-ES" baseline="0"/>
                  <a:t> interval</a:t>
                </a:r>
                <a:endParaRPr lang="es-ES"/>
              </a:p>
            </c:rich>
          </c:tx>
          <c:layout/>
          <c:overlay val="0"/>
        </c:title>
        <c:majorTickMark val="out"/>
        <c:minorTickMark val="none"/>
        <c:tickLblPos val="nextTo"/>
        <c:crossAx val="112048768"/>
        <c:crosses val="autoZero"/>
        <c:auto val="1"/>
        <c:lblAlgn val="ctr"/>
        <c:lblOffset val="100"/>
        <c:noMultiLvlLbl val="0"/>
      </c:catAx>
      <c:valAx>
        <c:axId val="11204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Contributions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0464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CreaTLS!$N$3</c:f>
              <c:strCache>
                <c:ptCount val="1"/>
                <c:pt idx="0">
                  <c:v>25%</c:v>
                </c:pt>
              </c:strCache>
            </c:strRef>
          </c:tx>
          <c:spPr>
            <a:noFill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(CreaTLS!$R$4,CreaTLS!$R$9)</c:f>
                <c:numCache>
                  <c:formatCode>General</c:formatCode>
                  <c:ptCount val="2"/>
                  <c:pt idx="0">
                    <c:v>17.75</c:v>
                  </c:pt>
                  <c:pt idx="1">
                    <c:v>41.25</c:v>
                  </c:pt>
                </c:numCache>
              </c:numRef>
            </c:minus>
          </c:errBars>
          <c:cat>
            <c:numRef>
              <c:f>(CreaTLS!$F$4,CreaTLS!$F$9)</c:f>
              <c:numCache>
                <c:formatCode>General</c:formatCode>
                <c:ptCount val="2"/>
                <c:pt idx="0">
                  <c:v>768</c:v>
                </c:pt>
                <c:pt idx="1">
                  <c:v>2048</c:v>
                </c:pt>
              </c:numCache>
            </c:numRef>
          </c:cat>
          <c:val>
            <c:numRef>
              <c:f>(CreaTLS!$N$4,CreaTLS!$N$9)</c:f>
              <c:numCache>
                <c:formatCode>General</c:formatCode>
                <c:ptCount val="2"/>
                <c:pt idx="0">
                  <c:v>170.75</c:v>
                </c:pt>
                <c:pt idx="1">
                  <c:v>187.25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F-4157-8F68-5D6FFC0D0848}"/>
            </c:ext>
          </c:extLst>
        </c:ser>
        <c:ser>
          <c:idx val="1"/>
          <c:order val="1"/>
          <c:tx>
            <c:strRef>
              <c:f>CreaTLS!$O$3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(CreaTLS!$F$4,CreaTLS!$F$9)</c:f>
              <c:numCache>
                <c:formatCode>General</c:formatCode>
                <c:ptCount val="2"/>
                <c:pt idx="0">
                  <c:v>768</c:v>
                </c:pt>
                <c:pt idx="1">
                  <c:v>2048</c:v>
                </c:pt>
              </c:numCache>
            </c:numRef>
          </c:cat>
          <c:val>
            <c:numRef>
              <c:f>(CreaTLS!$O$4,CreaTLS!$O$9)</c:f>
              <c:numCache>
                <c:formatCode>General</c:formatCode>
                <c:ptCount val="2"/>
                <c:pt idx="0">
                  <c:v>32.25</c:v>
                </c:pt>
                <c:pt idx="1">
                  <c:v>30.25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F-4157-8F68-5D6FFC0D0848}"/>
            </c:ext>
          </c:extLst>
        </c:ser>
        <c:ser>
          <c:idx val="2"/>
          <c:order val="2"/>
          <c:tx>
            <c:strRef>
              <c:f>CreaTLS!$P$3</c:f>
              <c:strCache>
                <c:ptCount val="1"/>
                <c:pt idx="0">
                  <c:v>75%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(CreaTLS!$Q$4,CreaTLS!$Q$9)</c:f>
                <c:numCache>
                  <c:formatCode>General</c:formatCode>
                  <c:ptCount val="2"/>
                  <c:pt idx="0">
                    <c:v>47.5</c:v>
                  </c:pt>
                  <c:pt idx="1">
                    <c:v>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cat>
            <c:numRef>
              <c:f>(CreaTLS!$F$4,CreaTLS!$F$9)</c:f>
              <c:numCache>
                <c:formatCode>General</c:formatCode>
                <c:ptCount val="2"/>
                <c:pt idx="0">
                  <c:v>768</c:v>
                </c:pt>
                <c:pt idx="1">
                  <c:v>2048</c:v>
                </c:pt>
              </c:numCache>
            </c:numRef>
          </c:cat>
          <c:val>
            <c:numRef>
              <c:f>(CreaTLS!$P$4,CreaTLS!$P$9)</c:f>
              <c:numCache>
                <c:formatCode>General</c:formatCode>
                <c:ptCount val="2"/>
                <c:pt idx="0">
                  <c:v>7.5</c:v>
                </c:pt>
                <c:pt idx="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F-4157-8F68-5D6FFC0D0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76000"/>
        <c:axId val="94178688"/>
      </c:barChart>
      <c:lineChart>
        <c:grouping val="standard"/>
        <c:varyColors val="0"/>
        <c:ser>
          <c:idx val="3"/>
          <c:order val="3"/>
          <c:tx>
            <c:v>Media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diamond"/>
            <c:size val="9"/>
            <c:spPr>
              <a:solidFill>
                <a:schemeClr val="bg1"/>
              </a:solidFill>
            </c:spPr>
          </c:marker>
          <c:val>
            <c:numRef>
              <c:f>(CreaTLS!$G$4,CreaTLS!$G$9)</c:f>
              <c:numCache>
                <c:formatCode>General</c:formatCode>
                <c:ptCount val="2"/>
                <c:pt idx="0">
                  <c:v>198.9</c:v>
                </c:pt>
                <c:pt idx="1">
                  <c:v>206.5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CF-4157-8F68-5D6FFC0D0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6000"/>
        <c:axId val="94178688"/>
      </c:lineChart>
      <c:catAx>
        <c:axId val="9417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RSA Key</a:t>
                </a:r>
                <a:r>
                  <a:rPr lang="es-ES" baseline="0"/>
                  <a:t> Size (bits)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178688"/>
        <c:crosses val="autoZero"/>
        <c:auto val="1"/>
        <c:lblAlgn val="ctr"/>
        <c:lblOffset val="100"/>
        <c:noMultiLvlLbl val="0"/>
      </c:catAx>
      <c:valAx>
        <c:axId val="94178688"/>
        <c:scaling>
          <c:orientation val="minMax"/>
          <c:min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Time</a:t>
                </a:r>
                <a:r>
                  <a:rPr lang="es-ES" baseline="0"/>
                  <a:t> (ms)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17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Media</c:v>
          </c:tx>
          <c:marker>
            <c:symbol val="none"/>
          </c:marker>
          <c:cat>
            <c:numRef>
              <c:f>Fciega!$F$8:$F$13</c:f>
              <c:numCache>
                <c:formatCode>General</c:formatCode>
                <c:ptCount val="6"/>
                <c:pt idx="0">
                  <c:v>768</c:v>
                </c:pt>
                <c:pt idx="1">
                  <c:v>1024</c:v>
                </c:pt>
                <c:pt idx="2">
                  <c:v>1280</c:v>
                </c:pt>
                <c:pt idx="3">
                  <c:v>1536</c:v>
                </c:pt>
                <c:pt idx="4">
                  <c:v>1792</c:v>
                </c:pt>
                <c:pt idx="5">
                  <c:v>2048</c:v>
                </c:pt>
              </c:numCache>
            </c:numRef>
          </c:cat>
          <c:val>
            <c:numRef>
              <c:f>Fciega!$G$8:$G$13</c:f>
              <c:numCache>
                <c:formatCode>General</c:formatCode>
                <c:ptCount val="6"/>
                <c:pt idx="0">
                  <c:v>2.2000000000000002</c:v>
                </c:pt>
                <c:pt idx="1">
                  <c:v>3.05</c:v>
                </c:pt>
                <c:pt idx="2">
                  <c:v>4.55</c:v>
                </c:pt>
                <c:pt idx="3">
                  <c:v>5.4</c:v>
                </c:pt>
                <c:pt idx="4">
                  <c:v>6.4</c:v>
                </c:pt>
                <c:pt idx="5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0-4EB3-B8BC-227EA212F6D1}"/>
            </c:ext>
          </c:extLst>
        </c:ser>
        <c:ser>
          <c:idx val="0"/>
          <c:order val="1"/>
          <c:tx>
            <c:v>min</c:v>
          </c:tx>
          <c:marker>
            <c:symbol val="none"/>
          </c:marker>
          <c:cat>
            <c:numRef>
              <c:f>Fciega!$F$8:$F$13</c:f>
              <c:numCache>
                <c:formatCode>General</c:formatCode>
                <c:ptCount val="6"/>
                <c:pt idx="0">
                  <c:v>768</c:v>
                </c:pt>
                <c:pt idx="1">
                  <c:v>1024</c:v>
                </c:pt>
                <c:pt idx="2">
                  <c:v>1280</c:v>
                </c:pt>
                <c:pt idx="3">
                  <c:v>1536</c:v>
                </c:pt>
                <c:pt idx="4">
                  <c:v>1792</c:v>
                </c:pt>
                <c:pt idx="5">
                  <c:v>2048</c:v>
                </c:pt>
              </c:numCache>
            </c:numRef>
          </c:cat>
          <c:val>
            <c:numRef>
              <c:f>Fciega!$I$8:$I$13</c:f>
              <c:numCache>
                <c:formatCode>General</c:formatCode>
                <c:ptCount val="6"/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0-4EB3-B8BC-227EA212F6D1}"/>
            </c:ext>
          </c:extLst>
        </c:ser>
        <c:ser>
          <c:idx val="2"/>
          <c:order val="2"/>
          <c:tx>
            <c:v>max</c:v>
          </c:tx>
          <c:marker>
            <c:symbol val="none"/>
          </c:marker>
          <c:cat>
            <c:numRef>
              <c:f>Fciega!$F$8:$F$13</c:f>
              <c:numCache>
                <c:formatCode>General</c:formatCode>
                <c:ptCount val="6"/>
                <c:pt idx="0">
                  <c:v>768</c:v>
                </c:pt>
                <c:pt idx="1">
                  <c:v>1024</c:v>
                </c:pt>
                <c:pt idx="2">
                  <c:v>1280</c:v>
                </c:pt>
                <c:pt idx="3">
                  <c:v>1536</c:v>
                </c:pt>
                <c:pt idx="4">
                  <c:v>1792</c:v>
                </c:pt>
                <c:pt idx="5">
                  <c:v>2048</c:v>
                </c:pt>
              </c:numCache>
            </c:numRef>
          </c:cat>
          <c:val>
            <c:numRef>
              <c:f>Fciega!$M$8:$M$13</c:f>
              <c:numCache>
                <c:formatCode>General</c:formatCode>
                <c:ptCount val="6"/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40-4EB3-B8BC-227EA212F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83712"/>
        <c:axId val="95685248"/>
      </c:lineChart>
      <c:catAx>
        <c:axId val="956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685248"/>
        <c:crosses val="autoZero"/>
        <c:auto val="1"/>
        <c:lblAlgn val="ctr"/>
        <c:lblOffset val="100"/>
        <c:noMultiLvlLbl val="0"/>
      </c:catAx>
      <c:valAx>
        <c:axId val="9568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8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java!$K$4</c:f>
              <c:strCache>
                <c:ptCount val="1"/>
                <c:pt idx="0">
                  <c:v>GenKeys</c:v>
                </c:pt>
              </c:strCache>
            </c:strRef>
          </c:tx>
          <c:invertIfNegative val="0"/>
          <c:cat>
            <c:numRef>
              <c:f>java!$J$5:$J$10</c:f>
              <c:numCache>
                <c:formatCode>General</c:formatCode>
                <c:ptCount val="6"/>
                <c:pt idx="0">
                  <c:v>768</c:v>
                </c:pt>
                <c:pt idx="1">
                  <c:v>1024</c:v>
                </c:pt>
                <c:pt idx="2">
                  <c:v>1280</c:v>
                </c:pt>
                <c:pt idx="3">
                  <c:v>1536</c:v>
                </c:pt>
                <c:pt idx="4">
                  <c:v>1792</c:v>
                </c:pt>
                <c:pt idx="5">
                  <c:v>2048</c:v>
                </c:pt>
              </c:numCache>
            </c:numRef>
          </c:cat>
          <c:val>
            <c:numRef>
              <c:f>java!$K$5:$K$10</c:f>
              <c:numCache>
                <c:formatCode>General</c:formatCode>
                <c:ptCount val="6"/>
                <c:pt idx="0">
                  <c:v>91.6</c:v>
                </c:pt>
                <c:pt idx="1">
                  <c:v>188.6</c:v>
                </c:pt>
                <c:pt idx="2">
                  <c:v>385.6</c:v>
                </c:pt>
                <c:pt idx="3">
                  <c:v>682.2</c:v>
                </c:pt>
                <c:pt idx="4">
                  <c:v>1152.5999999999999</c:v>
                </c:pt>
                <c:pt idx="5">
                  <c:v>1605.2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0-49A3-9CA3-4206A425756D}"/>
            </c:ext>
          </c:extLst>
        </c:ser>
        <c:ser>
          <c:idx val="1"/>
          <c:order val="1"/>
          <c:tx>
            <c:strRef>
              <c:f>java!$L$4</c:f>
              <c:strCache>
                <c:ptCount val="1"/>
                <c:pt idx="0">
                  <c:v>Blind</c:v>
                </c:pt>
              </c:strCache>
            </c:strRef>
          </c:tx>
          <c:invertIfNegative val="0"/>
          <c:cat>
            <c:numRef>
              <c:f>java!$J$5:$J$10</c:f>
              <c:numCache>
                <c:formatCode>General</c:formatCode>
                <c:ptCount val="6"/>
                <c:pt idx="0">
                  <c:v>768</c:v>
                </c:pt>
                <c:pt idx="1">
                  <c:v>1024</c:v>
                </c:pt>
                <c:pt idx="2">
                  <c:v>1280</c:v>
                </c:pt>
                <c:pt idx="3">
                  <c:v>1536</c:v>
                </c:pt>
                <c:pt idx="4">
                  <c:v>1792</c:v>
                </c:pt>
                <c:pt idx="5">
                  <c:v>2048</c:v>
                </c:pt>
              </c:numCache>
            </c:numRef>
          </c:cat>
          <c:val>
            <c:numRef>
              <c:f>java!$L$5:$L$10</c:f>
              <c:numCache>
                <c:formatCode>General</c:formatCode>
                <c:ptCount val="6"/>
                <c:pt idx="0">
                  <c:v>1.15747892</c:v>
                </c:pt>
                <c:pt idx="1">
                  <c:v>1.1234287000000001</c:v>
                </c:pt>
                <c:pt idx="2">
                  <c:v>0.75967629999999997</c:v>
                </c:pt>
                <c:pt idx="3">
                  <c:v>1.0083618999999999</c:v>
                </c:pt>
                <c:pt idx="4">
                  <c:v>1.2441403</c:v>
                </c:pt>
                <c:pt idx="5">
                  <c:v>1.6517873999999999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0-49A3-9CA3-4206A425756D}"/>
            </c:ext>
          </c:extLst>
        </c:ser>
        <c:ser>
          <c:idx val="2"/>
          <c:order val="2"/>
          <c:tx>
            <c:strRef>
              <c:f>java!$M$4</c:f>
              <c:strCache>
                <c:ptCount val="1"/>
                <c:pt idx="0">
                  <c:v>Signature</c:v>
                </c:pt>
              </c:strCache>
            </c:strRef>
          </c:tx>
          <c:invertIfNegative val="0"/>
          <c:cat>
            <c:numRef>
              <c:f>java!$J$5:$J$10</c:f>
              <c:numCache>
                <c:formatCode>General</c:formatCode>
                <c:ptCount val="6"/>
                <c:pt idx="0">
                  <c:v>768</c:v>
                </c:pt>
                <c:pt idx="1">
                  <c:v>1024</c:v>
                </c:pt>
                <c:pt idx="2">
                  <c:v>1280</c:v>
                </c:pt>
                <c:pt idx="3">
                  <c:v>1536</c:v>
                </c:pt>
                <c:pt idx="4">
                  <c:v>1792</c:v>
                </c:pt>
                <c:pt idx="5">
                  <c:v>2048</c:v>
                </c:pt>
              </c:numCache>
            </c:numRef>
          </c:cat>
          <c:val>
            <c:numRef>
              <c:f>java!$M$5:$M$10</c:f>
              <c:numCache>
                <c:formatCode>General</c:formatCode>
                <c:ptCount val="6"/>
                <c:pt idx="0">
                  <c:v>6.3299640000000004</c:v>
                </c:pt>
                <c:pt idx="1">
                  <c:v>13.861791999999999</c:v>
                </c:pt>
                <c:pt idx="2">
                  <c:v>26.137363000000001</c:v>
                </c:pt>
                <c:pt idx="3">
                  <c:v>44.377803</c:v>
                </c:pt>
                <c:pt idx="4">
                  <c:v>69.806055999999998</c:v>
                </c:pt>
                <c:pt idx="5">
                  <c:v>102.77442600000001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0-49A3-9CA3-4206A425756D}"/>
            </c:ext>
          </c:extLst>
        </c:ser>
        <c:ser>
          <c:idx val="3"/>
          <c:order val="3"/>
          <c:tx>
            <c:strRef>
              <c:f>java!$N$4</c:f>
              <c:strCache>
                <c:ptCount val="1"/>
                <c:pt idx="0">
                  <c:v>Unblind</c:v>
                </c:pt>
              </c:strCache>
            </c:strRef>
          </c:tx>
          <c:invertIfNegative val="0"/>
          <c:cat>
            <c:numRef>
              <c:f>java!$J$5:$J$10</c:f>
              <c:numCache>
                <c:formatCode>General</c:formatCode>
                <c:ptCount val="6"/>
                <c:pt idx="0">
                  <c:v>768</c:v>
                </c:pt>
                <c:pt idx="1">
                  <c:v>1024</c:v>
                </c:pt>
                <c:pt idx="2">
                  <c:v>1280</c:v>
                </c:pt>
                <c:pt idx="3">
                  <c:v>1536</c:v>
                </c:pt>
                <c:pt idx="4">
                  <c:v>1792</c:v>
                </c:pt>
                <c:pt idx="5">
                  <c:v>2048</c:v>
                </c:pt>
              </c:numCache>
            </c:numRef>
          </c:cat>
          <c:val>
            <c:numRef>
              <c:f>java!$N$5:$N$10</c:f>
              <c:numCache>
                <c:formatCode>General</c:formatCode>
                <c:ptCount val="6"/>
                <c:pt idx="0">
                  <c:v>0.64354299999999998</c:v>
                </c:pt>
                <c:pt idx="1">
                  <c:v>0.28054099999999998</c:v>
                </c:pt>
                <c:pt idx="2">
                  <c:v>0.38506800000000002</c:v>
                </c:pt>
                <c:pt idx="3">
                  <c:v>0.517069</c:v>
                </c:pt>
                <c:pt idx="4">
                  <c:v>0.65704300000000004</c:v>
                </c:pt>
                <c:pt idx="5">
                  <c:v>0.83808400000000005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E0-49A3-9CA3-4206A425756D}"/>
            </c:ext>
          </c:extLst>
        </c:ser>
        <c:ser>
          <c:idx val="4"/>
          <c:order val="4"/>
          <c:tx>
            <c:strRef>
              <c:f>java!$O$4</c:f>
              <c:strCache>
                <c:ptCount val="1"/>
                <c:pt idx="0">
                  <c:v>Check</c:v>
                </c:pt>
              </c:strCache>
            </c:strRef>
          </c:tx>
          <c:invertIfNegative val="0"/>
          <c:cat>
            <c:numRef>
              <c:f>java!$J$5:$J$10</c:f>
              <c:numCache>
                <c:formatCode>General</c:formatCode>
                <c:ptCount val="6"/>
                <c:pt idx="0">
                  <c:v>768</c:v>
                </c:pt>
                <c:pt idx="1">
                  <c:v>1024</c:v>
                </c:pt>
                <c:pt idx="2">
                  <c:v>1280</c:v>
                </c:pt>
                <c:pt idx="3">
                  <c:v>1536</c:v>
                </c:pt>
                <c:pt idx="4">
                  <c:v>1792</c:v>
                </c:pt>
                <c:pt idx="5">
                  <c:v>2048</c:v>
                </c:pt>
              </c:numCache>
            </c:numRef>
          </c:cat>
          <c:val>
            <c:numRef>
              <c:f>java!$O$5:$O$10</c:f>
              <c:numCache>
                <c:formatCode>General</c:formatCode>
                <c:ptCount val="6"/>
                <c:pt idx="0">
                  <c:v>0.48284500000000002</c:v>
                </c:pt>
                <c:pt idx="1">
                  <c:v>0.45466099999999998</c:v>
                </c:pt>
                <c:pt idx="2">
                  <c:v>0.51750300000000005</c:v>
                </c:pt>
                <c:pt idx="3">
                  <c:v>0.63789899999999999</c:v>
                </c:pt>
                <c:pt idx="4">
                  <c:v>0.80747899999999995</c:v>
                </c:pt>
                <c:pt idx="5">
                  <c:v>0.98223000000000005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E0-49A3-9CA3-4206A425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840128"/>
        <c:axId val="95858688"/>
        <c:axId val="0"/>
      </c:bar3DChart>
      <c:catAx>
        <c:axId val="958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Key size (bits)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858688"/>
        <c:crosses val="autoZero"/>
        <c:auto val="1"/>
        <c:lblAlgn val="ctr"/>
        <c:lblOffset val="100"/>
        <c:noMultiLvlLbl val="0"/>
      </c:catAx>
      <c:valAx>
        <c:axId val="95858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(ms)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84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tx>
            <c:strRef>
              <c:f>Casos!$A$46</c:f>
              <c:strCache>
                <c:ptCount val="1"/>
                <c:pt idx="0">
                  <c:v>768</c:v>
                </c:pt>
              </c:strCache>
            </c:strRef>
          </c:tx>
          <c:cat>
            <c:numRef>
              <c:f>Casos!$B$45:$K$45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Casos!$B$46:$K$46</c:f>
              <c:numCache>
                <c:formatCode>General</c:formatCode>
                <c:ptCount val="10"/>
                <c:pt idx="0">
                  <c:v>5539.4244782800015</c:v>
                </c:pt>
                <c:pt idx="1">
                  <c:v>11592.562787480003</c:v>
                </c:pt>
                <c:pt idx="2">
                  <c:v>17645.701096680001</c:v>
                </c:pt>
                <c:pt idx="3">
                  <c:v>23698.839405880004</c:v>
                </c:pt>
                <c:pt idx="4">
                  <c:v>29751.977715080004</c:v>
                </c:pt>
                <c:pt idx="5">
                  <c:v>35805.116024280003</c:v>
                </c:pt>
                <c:pt idx="6">
                  <c:v>41858.254333480007</c:v>
                </c:pt>
                <c:pt idx="7">
                  <c:v>47911.39264268001</c:v>
                </c:pt>
                <c:pt idx="8">
                  <c:v>53964.530951880006</c:v>
                </c:pt>
                <c:pt idx="9">
                  <c:v>60017.669261080009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B-4B22-94B0-8F8F8425A667}"/>
            </c:ext>
          </c:extLst>
        </c:ser>
        <c:ser>
          <c:idx val="1"/>
          <c:order val="1"/>
          <c:tx>
            <c:strRef>
              <c:f>Casos!$A$47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Casos!$B$45:$K$45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Casos!$B$47:$K$47</c:f>
              <c:numCache>
                <c:formatCode>General</c:formatCode>
                <c:ptCount val="10"/>
                <c:pt idx="0">
                  <c:v>5741.4238043000005</c:v>
                </c:pt>
                <c:pt idx="1">
                  <c:v>11911.228031299999</c:v>
                </c:pt>
                <c:pt idx="2">
                  <c:v>18081.032258299998</c:v>
                </c:pt>
                <c:pt idx="3">
                  <c:v>24250.836485299998</c:v>
                </c:pt>
                <c:pt idx="4">
                  <c:v>30420.640712299995</c:v>
                </c:pt>
                <c:pt idx="5">
                  <c:v>36590.444939299996</c:v>
                </c:pt>
                <c:pt idx="6">
                  <c:v>42760.249166299996</c:v>
                </c:pt>
                <c:pt idx="7">
                  <c:v>48930.053393299997</c:v>
                </c:pt>
                <c:pt idx="8">
                  <c:v>55099.857620299998</c:v>
                </c:pt>
                <c:pt idx="9">
                  <c:v>61269.661847299998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B-4B22-94B0-8F8F8425A667}"/>
            </c:ext>
          </c:extLst>
        </c:ser>
        <c:ser>
          <c:idx val="2"/>
          <c:order val="2"/>
          <c:tx>
            <c:strRef>
              <c:f>Casos!$A$48</c:f>
              <c:strCache>
                <c:ptCount val="1"/>
                <c:pt idx="0">
                  <c:v>1280</c:v>
                </c:pt>
              </c:strCache>
            </c:strRef>
          </c:tx>
          <c:cat>
            <c:numRef>
              <c:f>Casos!$B$45:$K$45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Casos!$B$48:$K$48</c:f>
              <c:numCache>
                <c:formatCode>General</c:formatCode>
                <c:ptCount val="10"/>
                <c:pt idx="0">
                  <c:v>6088.1764927000022</c:v>
                </c:pt>
                <c:pt idx="1">
                  <c:v>12424.372595700004</c:v>
                </c:pt>
                <c:pt idx="2">
                  <c:v>18760.568698700004</c:v>
                </c:pt>
                <c:pt idx="3">
                  <c:v>25096.764801700007</c:v>
                </c:pt>
                <c:pt idx="4">
                  <c:v>31432.960904700009</c:v>
                </c:pt>
                <c:pt idx="5">
                  <c:v>37769.157007700014</c:v>
                </c:pt>
                <c:pt idx="6">
                  <c:v>44105.353110700009</c:v>
                </c:pt>
                <c:pt idx="7">
                  <c:v>50441.549213700018</c:v>
                </c:pt>
                <c:pt idx="8">
                  <c:v>56777.745316700013</c:v>
                </c:pt>
                <c:pt idx="9">
                  <c:v>63113.941419700022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AB-4B22-94B0-8F8F8425A667}"/>
            </c:ext>
          </c:extLst>
        </c:ser>
        <c:ser>
          <c:idx val="3"/>
          <c:order val="3"/>
          <c:tx>
            <c:strRef>
              <c:f>Casos!$A$49</c:f>
              <c:strCache>
                <c:ptCount val="1"/>
                <c:pt idx="0">
                  <c:v>1536</c:v>
                </c:pt>
              </c:strCache>
            </c:strRef>
          </c:tx>
          <c:cat>
            <c:numRef>
              <c:f>Casos!$B$45:$K$45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Casos!$B$49:$K$49</c:f>
              <c:numCache>
                <c:formatCode>General</c:formatCode>
                <c:ptCount val="10"/>
                <c:pt idx="0">
                  <c:v>6594.4901960999996</c:v>
                </c:pt>
                <c:pt idx="1">
                  <c:v>13163.701525100001</c:v>
                </c:pt>
                <c:pt idx="2">
                  <c:v>19732.912854099999</c:v>
                </c:pt>
                <c:pt idx="3">
                  <c:v>26302.124183100001</c:v>
                </c:pt>
                <c:pt idx="4">
                  <c:v>32871.335512099999</c:v>
                </c:pt>
                <c:pt idx="5">
                  <c:v>39440.546841099997</c:v>
                </c:pt>
                <c:pt idx="6">
                  <c:v>46009.758170099994</c:v>
                </c:pt>
                <c:pt idx="7">
                  <c:v>52578.969499099992</c:v>
                </c:pt>
                <c:pt idx="8">
                  <c:v>59148.180828099998</c:v>
                </c:pt>
                <c:pt idx="9">
                  <c:v>65717.392157099996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B-4B22-94B0-8F8F8425A667}"/>
            </c:ext>
          </c:extLst>
        </c:ser>
        <c:ser>
          <c:idx val="4"/>
          <c:order val="4"/>
          <c:tx>
            <c:strRef>
              <c:f>Casos!$A$50</c:f>
              <c:strCache>
                <c:ptCount val="1"/>
                <c:pt idx="0">
                  <c:v>1792</c:v>
                </c:pt>
              </c:strCache>
            </c:strRef>
          </c:tx>
          <c:cat>
            <c:numRef>
              <c:f>Casos!$B$45:$K$45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Casos!$B$50:$K$50</c:f>
              <c:numCache>
                <c:formatCode>General</c:formatCode>
                <c:ptCount val="10"/>
                <c:pt idx="0">
                  <c:v>7339.6924647000014</c:v>
                </c:pt>
                <c:pt idx="1">
                  <c:v>14214.239647700004</c:v>
                </c:pt>
                <c:pt idx="2">
                  <c:v>21088.786830700003</c:v>
                </c:pt>
                <c:pt idx="3">
                  <c:v>27963.334013700005</c:v>
                </c:pt>
                <c:pt idx="4">
                  <c:v>34837.881196700007</c:v>
                </c:pt>
                <c:pt idx="5">
                  <c:v>41712.42837970001</c:v>
                </c:pt>
                <c:pt idx="6">
                  <c:v>48586.975562700012</c:v>
                </c:pt>
                <c:pt idx="7">
                  <c:v>55461.522745700015</c:v>
                </c:pt>
                <c:pt idx="8">
                  <c:v>62336.069928700017</c:v>
                </c:pt>
                <c:pt idx="9">
                  <c:v>69210.617111700019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AB-4B22-94B0-8F8F8425A667}"/>
            </c:ext>
          </c:extLst>
        </c:ser>
        <c:ser>
          <c:idx val="5"/>
          <c:order val="5"/>
          <c:tx>
            <c:strRef>
              <c:f>Casos!$A$51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Casos!$B$45:$K$45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Casos!$B$51:$K$51</c:f>
              <c:numCache>
                <c:formatCode>General</c:formatCode>
                <c:ptCount val="10"/>
                <c:pt idx="0">
                  <c:v>8136.9187465999994</c:v>
                </c:pt>
                <c:pt idx="1">
                  <c:v>15394.3840206</c:v>
                </c:pt>
                <c:pt idx="2">
                  <c:v>22651.849294600001</c:v>
                </c:pt>
                <c:pt idx="3">
                  <c:v>29909.314568599999</c:v>
                </c:pt>
                <c:pt idx="4">
                  <c:v>37166.779842599994</c:v>
                </c:pt>
                <c:pt idx="5">
                  <c:v>44424.245116599996</c:v>
                </c:pt>
                <c:pt idx="6">
                  <c:v>51681.710390599997</c:v>
                </c:pt>
                <c:pt idx="7">
                  <c:v>58939.175664599999</c:v>
                </c:pt>
                <c:pt idx="8">
                  <c:v>66196.640938600001</c:v>
                </c:pt>
                <c:pt idx="9">
                  <c:v>73454.106212600003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AB-4B22-94B0-8F8F8425A667}"/>
            </c:ext>
          </c:extLst>
        </c:ser>
        <c:bandFmts/>
        <c:axId val="95789440"/>
        <c:axId val="95790976"/>
        <c:axId val="95750784"/>
      </c:surface3DChart>
      <c:catAx>
        <c:axId val="957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90976"/>
        <c:crosses val="autoZero"/>
        <c:auto val="1"/>
        <c:lblAlgn val="ctr"/>
        <c:lblOffset val="100"/>
        <c:noMultiLvlLbl val="0"/>
      </c:catAx>
      <c:valAx>
        <c:axId val="9579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89440"/>
        <c:crosses val="autoZero"/>
        <c:crossBetween val="midCat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s-ES"/>
                    <a:t>Time</a:t>
                  </a:r>
                  <a:r>
                    <a:rPr lang="es-ES" baseline="0"/>
                    <a:t> (s)</a:t>
                  </a:r>
                  <a:endParaRPr lang="es-ES"/>
                </a:p>
              </c:rich>
            </c:tx>
          </c:dispUnitsLbl>
        </c:dispUnits>
      </c:valAx>
      <c:serAx>
        <c:axId val="9575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95790976"/>
        <c:crosses val="autoZero"/>
      </c:serAx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28576</xdr:colOff>
      <xdr:row>29</xdr:row>
      <xdr:rowOff>28575</xdr:rowOff>
    </xdr:from>
    <xdr:to>
      <xdr:col>18</xdr:col>
      <xdr:colOff>695326</xdr:colOff>
      <xdr:row>43</xdr:row>
      <xdr:rowOff>104775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587375</xdr:colOff>
      <xdr:row>5</xdr:row>
      <xdr:rowOff>0</xdr:rowOff>
    </xdr:from>
    <xdr:to>
      <xdr:col>21</xdr:col>
      <xdr:colOff>587375</xdr:colOff>
      <xdr:row>19</xdr:row>
      <xdr:rowOff>79375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5</xdr:row>
      <xdr:rowOff>38100</xdr:rowOff>
    </xdr:from>
    <xdr:to>
      <xdr:col>20</xdr:col>
      <xdr:colOff>95250</xdr:colOff>
      <xdr:row>19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219075</xdr:colOff>
      <xdr:row>5</xdr:row>
      <xdr:rowOff>38100</xdr:rowOff>
    </xdr:from>
    <xdr:to>
      <xdr:col>26</xdr:col>
      <xdr:colOff>219075</xdr:colOff>
      <xdr:row>19</xdr:row>
      <xdr:rowOff>114300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723900</xdr:colOff>
      <xdr:row>26</xdr:row>
      <xdr:rowOff>47625</xdr:rowOff>
    </xdr:from>
    <xdr:to>
      <xdr:col>22</xdr:col>
      <xdr:colOff>723900</xdr:colOff>
      <xdr:row>40</xdr:row>
      <xdr:rowOff>123825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314325</xdr:colOff>
      <xdr:row>2</xdr:row>
      <xdr:rowOff>314325</xdr:rowOff>
    </xdr:from>
    <xdr:to>
      <xdr:col>24</xdr:col>
      <xdr:colOff>542924</xdr:colOff>
      <xdr:row>24</xdr:row>
      <xdr:rowOff>66675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721178</xdr:colOff>
      <xdr:row>12</xdr:row>
      <xdr:rowOff>149679</xdr:rowOff>
    </xdr:from>
    <xdr:to>
      <xdr:col>14</xdr:col>
      <xdr:colOff>721178</xdr:colOff>
      <xdr:row>27</xdr:row>
      <xdr:rowOff>40821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721179</xdr:colOff>
      <xdr:row>2</xdr:row>
      <xdr:rowOff>27214</xdr:rowOff>
    </xdr:from>
    <xdr:to>
      <xdr:col>22</xdr:col>
      <xdr:colOff>721179</xdr:colOff>
      <xdr:row>16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581025</xdr:colOff>
      <xdr:row>27</xdr:row>
      <xdr:rowOff>95250</xdr:rowOff>
    </xdr:from>
    <xdr:to>
      <xdr:col>21</xdr:col>
      <xdr:colOff>581025</xdr:colOff>
      <xdr:row>41</xdr:row>
      <xdr:rowOff>171450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88</xdr:row>
      <xdr:rowOff>114300</xdr:rowOff>
    </xdr:from>
    <xdr:to>
      <xdr:col>13</xdr:col>
      <xdr:colOff>361950</xdr:colOff>
      <xdr:row>103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581025</xdr:colOff>
      <xdr:row>42</xdr:row>
      <xdr:rowOff>19050</xdr:rowOff>
    </xdr:from>
    <xdr:to>
      <xdr:col>21</xdr:col>
      <xdr:colOff>581025</xdr:colOff>
      <xdr:row>56</xdr:row>
      <xdr:rowOff>95250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DEBATE18_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_AICLE-18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iempo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laraciones8"/>
      <sheetName val="aclaraciones10"/>
      <sheetName val="propuestas8"/>
      <sheetName val="propuestas10"/>
      <sheetName val="votos8"/>
      <sheetName val="votos10"/>
      <sheetName val="_debates"/>
      <sheetName val="_usuarios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N6" t="str">
            <v>Proposals</v>
          </cell>
          <cell r="O6" t="str">
            <v>Votes</v>
          </cell>
        </row>
        <row r="7">
          <cell r="N7">
            <v>2</v>
          </cell>
          <cell r="O7">
            <v>3</v>
          </cell>
        </row>
        <row r="8">
          <cell r="N8">
            <v>1</v>
          </cell>
          <cell r="O8">
            <v>1</v>
          </cell>
        </row>
        <row r="9">
          <cell r="N9">
            <v>1</v>
          </cell>
          <cell r="O9">
            <v>5</v>
          </cell>
        </row>
        <row r="10">
          <cell r="N10">
            <v>1</v>
          </cell>
          <cell r="O10">
            <v>5</v>
          </cell>
        </row>
        <row r="11">
          <cell r="N11">
            <v>2</v>
          </cell>
          <cell r="O11">
            <v>1</v>
          </cell>
        </row>
        <row r="12">
          <cell r="N12">
            <v>0</v>
          </cell>
          <cell r="O12">
            <v>1</v>
          </cell>
        </row>
        <row r="13">
          <cell r="N13">
            <v>0</v>
          </cell>
          <cell r="O13">
            <v>1</v>
          </cell>
        </row>
        <row r="14">
          <cell r="N14">
            <v>4</v>
          </cell>
          <cell r="O14">
            <v>8</v>
          </cell>
        </row>
        <row r="15">
          <cell r="N15">
            <v>0</v>
          </cell>
          <cell r="O15">
            <v>2</v>
          </cell>
        </row>
        <row r="16">
          <cell r="N16">
            <v>1</v>
          </cell>
          <cell r="O16">
            <v>4</v>
          </cell>
        </row>
        <row r="17">
          <cell r="N17">
            <v>1</v>
          </cell>
          <cell r="O17">
            <v>3</v>
          </cell>
        </row>
        <row r="18">
          <cell r="N18">
            <v>1</v>
          </cell>
          <cell r="O18">
            <v>4</v>
          </cell>
        </row>
        <row r="19">
          <cell r="N19">
            <v>2</v>
          </cell>
          <cell r="O19">
            <v>12</v>
          </cell>
        </row>
        <row r="20">
          <cell r="N20">
            <v>2</v>
          </cell>
          <cell r="O20">
            <v>6</v>
          </cell>
        </row>
        <row r="21">
          <cell r="N21">
            <v>4</v>
          </cell>
          <cell r="O21">
            <v>7</v>
          </cell>
        </row>
        <row r="22">
          <cell r="N22">
            <v>0</v>
          </cell>
          <cell r="O22">
            <v>6</v>
          </cell>
        </row>
        <row r="23">
          <cell r="N23">
            <v>0</v>
          </cell>
          <cell r="O23">
            <v>0</v>
          </cell>
        </row>
        <row r="24">
          <cell r="N24">
            <v>0</v>
          </cell>
          <cell r="O24">
            <v>10</v>
          </cell>
        </row>
        <row r="25">
          <cell r="N25">
            <v>0</v>
          </cell>
          <cell r="O25">
            <v>4</v>
          </cell>
        </row>
        <row r="26">
          <cell r="N26">
            <v>0</v>
          </cell>
          <cell r="O26">
            <v>2</v>
          </cell>
        </row>
        <row r="28">
          <cell r="L28" t="str">
            <v>Proposals</v>
          </cell>
          <cell r="M28" t="str">
            <v>Votes</v>
          </cell>
        </row>
        <row r="34">
          <cell r="K34" t="str">
            <v>Valor Medio</v>
          </cell>
          <cell r="L34">
            <v>31.952380952380953</v>
          </cell>
          <cell r="M34">
            <v>10.819277108433734</v>
          </cell>
        </row>
        <row r="37">
          <cell r="L37">
            <v>54</v>
          </cell>
          <cell r="M37">
            <v>56.5</v>
          </cell>
        </row>
        <row r="38">
          <cell r="L38">
            <v>12</v>
          </cell>
          <cell r="M38">
            <v>3.5</v>
          </cell>
        </row>
        <row r="41">
          <cell r="K41" t="str">
            <v>Q1</v>
          </cell>
          <cell r="L41">
            <v>13</v>
          </cell>
          <cell r="M41">
            <v>3.5</v>
          </cell>
        </row>
        <row r="42">
          <cell r="K42" t="str">
            <v>Mediana-Q1</v>
          </cell>
          <cell r="L42">
            <v>16</v>
          </cell>
          <cell r="M42">
            <v>3.5</v>
          </cell>
        </row>
        <row r="43">
          <cell r="K43" t="str">
            <v>Q3-Mediana</v>
          </cell>
          <cell r="L43">
            <v>18</v>
          </cell>
          <cell r="M43">
            <v>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laraciones2"/>
      <sheetName val="propuestas2"/>
      <sheetName val="reubica2"/>
      <sheetName val="votos2"/>
      <sheetName val="votosborrados2"/>
      <sheetName val="_debates"/>
      <sheetName val="_errores"/>
      <sheetName val="_usuari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M3" t="str">
            <v>Proposals</v>
          </cell>
          <cell r="N3" t="str">
            <v>Votes</v>
          </cell>
        </row>
        <row r="9">
          <cell r="L9" t="str">
            <v>Valor Medio</v>
          </cell>
          <cell r="M9">
            <v>37.842105263157897</v>
          </cell>
          <cell r="N9">
            <v>2.3662477558348294</v>
          </cell>
        </row>
        <row r="16">
          <cell r="L16" t="str">
            <v>Q1</v>
          </cell>
          <cell r="M16">
            <v>5</v>
          </cell>
          <cell r="N16">
            <v>0</v>
          </cell>
        </row>
        <row r="17">
          <cell r="L17" t="str">
            <v>Mediana-Q1</v>
          </cell>
          <cell r="M17">
            <v>20</v>
          </cell>
          <cell r="N17">
            <v>1</v>
          </cell>
        </row>
        <row r="18">
          <cell r="L18" t="str">
            <v>Q3-Mediana</v>
          </cell>
          <cell r="M18">
            <v>36</v>
          </cell>
          <cell r="N18">
            <v>2</v>
          </cell>
        </row>
        <row r="19">
          <cell r="M19">
            <v>5</v>
          </cell>
          <cell r="N19">
            <v>0</v>
          </cell>
        </row>
        <row r="20">
          <cell r="M20">
            <v>113</v>
          </cell>
          <cell r="N20">
            <v>160</v>
          </cell>
        </row>
        <row r="23">
          <cell r="O23" t="str">
            <v>Proposals</v>
          </cell>
          <cell r="P23" t="str">
            <v>Votes</v>
          </cell>
          <cell r="Q23" t="str">
            <v>Proposalsx10</v>
          </cell>
        </row>
        <row r="24">
          <cell r="O24">
            <v>1</v>
          </cell>
          <cell r="P24">
            <v>5</v>
          </cell>
          <cell r="Q24">
            <v>10</v>
          </cell>
        </row>
        <row r="25">
          <cell r="O25">
            <v>2</v>
          </cell>
          <cell r="P25">
            <v>0</v>
          </cell>
          <cell r="Q25">
            <v>20</v>
          </cell>
        </row>
        <row r="26">
          <cell r="O26">
            <v>3</v>
          </cell>
          <cell r="P26">
            <v>5</v>
          </cell>
          <cell r="Q26">
            <v>30</v>
          </cell>
        </row>
        <row r="27">
          <cell r="O27">
            <v>6</v>
          </cell>
          <cell r="P27">
            <v>14</v>
          </cell>
          <cell r="Q27">
            <v>60</v>
          </cell>
        </row>
        <row r="28">
          <cell r="O28">
            <v>3</v>
          </cell>
          <cell r="P28">
            <v>34</v>
          </cell>
          <cell r="Q28">
            <v>30</v>
          </cell>
        </row>
        <row r="29">
          <cell r="O29">
            <v>4</v>
          </cell>
          <cell r="P29">
            <v>38</v>
          </cell>
          <cell r="Q29">
            <v>40</v>
          </cell>
        </row>
        <row r="30">
          <cell r="O30">
            <v>6</v>
          </cell>
          <cell r="P30">
            <v>35</v>
          </cell>
          <cell r="Q30">
            <v>60</v>
          </cell>
        </row>
        <row r="31">
          <cell r="O31">
            <v>6</v>
          </cell>
          <cell r="P31">
            <v>39</v>
          </cell>
          <cell r="Q31">
            <v>60</v>
          </cell>
        </row>
        <row r="32">
          <cell r="O32">
            <v>5</v>
          </cell>
          <cell r="P32">
            <v>53</v>
          </cell>
          <cell r="Q32">
            <v>50</v>
          </cell>
        </row>
        <row r="33">
          <cell r="O33">
            <v>3</v>
          </cell>
          <cell r="P33">
            <v>48</v>
          </cell>
          <cell r="Q33">
            <v>30</v>
          </cell>
        </row>
        <row r="34">
          <cell r="O34">
            <v>3</v>
          </cell>
          <cell r="P34">
            <v>73</v>
          </cell>
          <cell r="Q34">
            <v>30</v>
          </cell>
        </row>
        <row r="35">
          <cell r="O35">
            <v>3</v>
          </cell>
          <cell r="P35">
            <v>40</v>
          </cell>
          <cell r="Q35">
            <v>30</v>
          </cell>
        </row>
        <row r="36">
          <cell r="O36">
            <v>3</v>
          </cell>
          <cell r="P36">
            <v>46</v>
          </cell>
          <cell r="Q36">
            <v>30</v>
          </cell>
        </row>
        <row r="37">
          <cell r="O37">
            <v>4</v>
          </cell>
          <cell r="P37">
            <v>63</v>
          </cell>
          <cell r="Q37">
            <v>40</v>
          </cell>
        </row>
        <row r="38">
          <cell r="O38">
            <v>3</v>
          </cell>
          <cell r="P38">
            <v>102</v>
          </cell>
          <cell r="Q38">
            <v>30</v>
          </cell>
        </row>
        <row r="39">
          <cell r="O39">
            <v>1</v>
          </cell>
          <cell r="P39">
            <v>231</v>
          </cell>
          <cell r="Q39">
            <v>10</v>
          </cell>
        </row>
        <row r="40">
          <cell r="O40">
            <v>1</v>
          </cell>
          <cell r="P40">
            <v>138</v>
          </cell>
          <cell r="Q40">
            <v>10</v>
          </cell>
        </row>
        <row r="41">
          <cell r="O41">
            <v>0</v>
          </cell>
          <cell r="P41">
            <v>74</v>
          </cell>
          <cell r="Q41">
            <v>0</v>
          </cell>
        </row>
        <row r="42">
          <cell r="O42">
            <v>0</v>
          </cell>
          <cell r="P42">
            <v>58</v>
          </cell>
          <cell r="Q42">
            <v>0</v>
          </cell>
        </row>
        <row r="43">
          <cell r="O43">
            <v>0</v>
          </cell>
          <cell r="P43">
            <v>20</v>
          </cell>
          <cell r="Q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K"/>
      <sheetName val="CreaTLS"/>
      <sheetName val="Fciega"/>
      <sheetName val="java"/>
      <sheetName val="Casos"/>
      <sheetName val="T1000k"/>
      <sheetName val="referencias"/>
    </sheetNames>
    <sheetDataSet>
      <sheetData sheetId="0"/>
      <sheetData sheetId="1">
        <row r="2">
          <cell r="N2">
            <v>0.25</v>
          </cell>
          <cell r="O2">
            <v>0.5</v>
          </cell>
          <cell r="P2">
            <v>0.75</v>
          </cell>
        </row>
        <row r="3">
          <cell r="F3">
            <v>768</v>
          </cell>
          <cell r="G3">
            <v>198.9</v>
          </cell>
          <cell r="N3">
            <v>170.75</v>
          </cell>
          <cell r="O3">
            <v>32.25</v>
          </cell>
          <cell r="P3">
            <v>7.5</v>
          </cell>
          <cell r="Q3">
            <v>47.5</v>
          </cell>
          <cell r="R3">
            <v>17.75</v>
          </cell>
        </row>
        <row r="8">
          <cell r="F8">
            <v>2048</v>
          </cell>
          <cell r="G8">
            <v>206.5</v>
          </cell>
          <cell r="N8">
            <v>187.25</v>
          </cell>
          <cell r="O8">
            <v>30.25</v>
          </cell>
          <cell r="P8">
            <v>4.5</v>
          </cell>
          <cell r="Q8">
            <v>16</v>
          </cell>
          <cell r="R8">
            <v>41.25</v>
          </cell>
        </row>
      </sheetData>
      <sheetData sheetId="2">
        <row r="7">
          <cell r="F7">
            <v>768</v>
          </cell>
          <cell r="G7">
            <v>2.2000000000000002</v>
          </cell>
        </row>
        <row r="8">
          <cell r="F8">
            <v>1024</v>
          </cell>
          <cell r="G8">
            <v>3.05</v>
          </cell>
          <cell r="I8">
            <v>2</v>
          </cell>
          <cell r="M8">
            <v>7</v>
          </cell>
        </row>
        <row r="9">
          <cell r="F9">
            <v>1280</v>
          </cell>
          <cell r="G9">
            <v>4.55</v>
          </cell>
          <cell r="I9">
            <v>4</v>
          </cell>
          <cell r="M9">
            <v>5</v>
          </cell>
        </row>
        <row r="10">
          <cell r="F10">
            <v>1536</v>
          </cell>
          <cell r="G10">
            <v>5.4</v>
          </cell>
          <cell r="I10">
            <v>5</v>
          </cell>
          <cell r="M10">
            <v>6</v>
          </cell>
        </row>
        <row r="11">
          <cell r="F11">
            <v>1792</v>
          </cell>
          <cell r="G11">
            <v>6.4</v>
          </cell>
          <cell r="I11">
            <v>6</v>
          </cell>
          <cell r="M11">
            <v>8</v>
          </cell>
        </row>
        <row r="12">
          <cell r="F12">
            <v>2048</v>
          </cell>
          <cell r="G12">
            <v>7.1</v>
          </cell>
          <cell r="I12">
            <v>6</v>
          </cell>
          <cell r="M12">
            <v>8</v>
          </cell>
        </row>
      </sheetData>
      <sheetData sheetId="3">
        <row r="3">
          <cell r="K3" t="str">
            <v>GenKeys</v>
          </cell>
          <cell r="L3" t="str">
            <v>Blind</v>
          </cell>
          <cell r="M3" t="str">
            <v>Signature</v>
          </cell>
          <cell r="N3" t="str">
            <v>Unblind</v>
          </cell>
          <cell r="O3" t="str">
            <v>Check</v>
          </cell>
        </row>
        <row r="4">
          <cell r="J4">
            <v>768</v>
          </cell>
          <cell r="K4">
            <v>91.6</v>
          </cell>
          <cell r="L4">
            <v>1.15747892</v>
          </cell>
          <cell r="M4">
            <v>6.3299640000000004</v>
          </cell>
          <cell r="N4">
            <v>0.64354299999999998</v>
          </cell>
          <cell r="O4">
            <v>0.48284500000000002</v>
          </cell>
        </row>
        <row r="5">
          <cell r="J5">
            <v>1024</v>
          </cell>
          <cell r="K5">
            <v>188.6</v>
          </cell>
          <cell r="L5">
            <v>1.1234287000000001</v>
          </cell>
          <cell r="M5">
            <v>13.861791999999999</v>
          </cell>
          <cell r="N5">
            <v>0.28054099999999998</v>
          </cell>
          <cell r="O5">
            <v>0.45466099999999998</v>
          </cell>
        </row>
        <row r="6">
          <cell r="J6">
            <v>1280</v>
          </cell>
          <cell r="K6">
            <v>385.6</v>
          </cell>
          <cell r="L6">
            <v>0.75967629999999997</v>
          </cell>
          <cell r="M6">
            <v>26.137363000000001</v>
          </cell>
          <cell r="N6">
            <v>0.38506800000000002</v>
          </cell>
          <cell r="O6">
            <v>0.51750300000000005</v>
          </cell>
        </row>
        <row r="7">
          <cell r="J7">
            <v>1536</v>
          </cell>
          <cell r="K7">
            <v>682.2</v>
          </cell>
          <cell r="L7">
            <v>1.0083618999999999</v>
          </cell>
          <cell r="M7">
            <v>44.377803</v>
          </cell>
          <cell r="N7">
            <v>0.517069</v>
          </cell>
          <cell r="O7">
            <v>0.63789899999999999</v>
          </cell>
        </row>
        <row r="8">
          <cell r="J8">
            <v>1792</v>
          </cell>
          <cell r="K8">
            <v>1152.5999999999999</v>
          </cell>
          <cell r="L8">
            <v>1.2441403</v>
          </cell>
          <cell r="M8">
            <v>69.806055999999998</v>
          </cell>
          <cell r="N8">
            <v>0.65704300000000004</v>
          </cell>
          <cell r="O8">
            <v>0.80747899999999995</v>
          </cell>
        </row>
        <row r="9">
          <cell r="J9">
            <v>2048</v>
          </cell>
          <cell r="K9">
            <v>1605.2</v>
          </cell>
          <cell r="L9">
            <v>1.6517873999999999</v>
          </cell>
          <cell r="M9">
            <v>102.77442600000001</v>
          </cell>
          <cell r="N9">
            <v>0.83808400000000005</v>
          </cell>
          <cell r="O9">
            <v>0.98223000000000005</v>
          </cell>
        </row>
      </sheetData>
      <sheetData sheetId="4">
        <row r="44">
          <cell r="B44">
            <v>10</v>
          </cell>
          <cell r="C44">
            <v>20</v>
          </cell>
          <cell r="D44">
            <v>30</v>
          </cell>
          <cell r="E44">
            <v>40</v>
          </cell>
          <cell r="F44">
            <v>50</v>
          </cell>
          <cell r="G44">
            <v>60</v>
          </cell>
          <cell r="H44">
            <v>70</v>
          </cell>
          <cell r="I44">
            <v>80</v>
          </cell>
          <cell r="J44">
            <v>90</v>
          </cell>
          <cell r="K44">
            <v>100</v>
          </cell>
        </row>
        <row r="45">
          <cell r="A45">
            <v>768</v>
          </cell>
          <cell r="B45">
            <v>5539.4244782800015</v>
          </cell>
          <cell r="C45">
            <v>11592.562787480003</v>
          </cell>
          <cell r="D45">
            <v>17645.701096680001</v>
          </cell>
          <cell r="E45">
            <v>23698.839405880004</v>
          </cell>
          <cell r="F45">
            <v>29751.977715080004</v>
          </cell>
          <cell r="G45">
            <v>35805.116024280003</v>
          </cell>
          <cell r="H45">
            <v>41858.254333480007</v>
          </cell>
          <cell r="I45">
            <v>47911.39264268001</v>
          </cell>
          <cell r="J45">
            <v>53964.530951880006</v>
          </cell>
          <cell r="K45">
            <v>60017.669261080009</v>
          </cell>
        </row>
        <row r="46">
          <cell r="A46">
            <v>1024</v>
          </cell>
          <cell r="B46">
            <v>5741.4238043000005</v>
          </cell>
          <cell r="C46">
            <v>11911.228031299999</v>
          </cell>
          <cell r="D46">
            <v>18081.032258299998</v>
          </cell>
          <cell r="E46">
            <v>24250.836485299998</v>
          </cell>
          <cell r="F46">
            <v>30420.640712299995</v>
          </cell>
          <cell r="G46">
            <v>36590.444939299996</v>
          </cell>
          <cell r="H46">
            <v>42760.249166299996</v>
          </cell>
          <cell r="I46">
            <v>48930.053393299997</v>
          </cell>
          <cell r="J46">
            <v>55099.857620299998</v>
          </cell>
          <cell r="K46">
            <v>61269.661847299998</v>
          </cell>
        </row>
        <row r="47">
          <cell r="A47">
            <v>1280</v>
          </cell>
          <cell r="B47">
            <v>6088.1764927000022</v>
          </cell>
          <cell r="C47">
            <v>12424.372595700004</v>
          </cell>
          <cell r="D47">
            <v>18760.568698700004</v>
          </cell>
          <cell r="E47">
            <v>25096.764801700007</v>
          </cell>
          <cell r="F47">
            <v>31432.960904700009</v>
          </cell>
          <cell r="G47">
            <v>37769.157007700014</v>
          </cell>
          <cell r="H47">
            <v>44105.353110700009</v>
          </cell>
          <cell r="I47">
            <v>50441.549213700018</v>
          </cell>
          <cell r="J47">
            <v>56777.745316700013</v>
          </cell>
          <cell r="K47">
            <v>63113.941419700022</v>
          </cell>
        </row>
        <row r="48">
          <cell r="A48">
            <v>1536</v>
          </cell>
          <cell r="B48">
            <v>6594.4901960999996</v>
          </cell>
          <cell r="C48">
            <v>13163.701525100001</v>
          </cell>
          <cell r="D48">
            <v>19732.912854099999</v>
          </cell>
          <cell r="E48">
            <v>26302.124183100001</v>
          </cell>
          <cell r="F48">
            <v>32871.335512099999</v>
          </cell>
          <cell r="G48">
            <v>39440.546841099997</v>
          </cell>
          <cell r="H48">
            <v>46009.758170099994</v>
          </cell>
          <cell r="I48">
            <v>52578.969499099992</v>
          </cell>
          <cell r="J48">
            <v>59148.180828099998</v>
          </cell>
          <cell r="K48">
            <v>65717.392157099996</v>
          </cell>
        </row>
        <row r="49">
          <cell r="A49">
            <v>1792</v>
          </cell>
          <cell r="B49">
            <v>7339.6924647000014</v>
          </cell>
          <cell r="C49">
            <v>14214.239647700004</v>
          </cell>
          <cell r="D49">
            <v>21088.786830700003</v>
          </cell>
          <cell r="E49">
            <v>27963.334013700005</v>
          </cell>
          <cell r="F49">
            <v>34837.881196700007</v>
          </cell>
          <cell r="G49">
            <v>41712.42837970001</v>
          </cell>
          <cell r="H49">
            <v>48586.975562700012</v>
          </cell>
          <cell r="I49">
            <v>55461.522745700015</v>
          </cell>
          <cell r="J49">
            <v>62336.069928700017</v>
          </cell>
          <cell r="K49">
            <v>69210.617111700019</v>
          </cell>
        </row>
        <row r="50">
          <cell r="A50">
            <v>2048</v>
          </cell>
          <cell r="B50">
            <v>8136.9187465999994</v>
          </cell>
          <cell r="C50">
            <v>15394.3840206</v>
          </cell>
          <cell r="D50">
            <v>22651.849294600001</v>
          </cell>
          <cell r="E50">
            <v>29909.314568599999</v>
          </cell>
          <cell r="F50">
            <v>37166.779842599994</v>
          </cell>
          <cell r="G50">
            <v>44424.245116599996</v>
          </cell>
          <cell r="H50">
            <v>51681.710390599997</v>
          </cell>
          <cell r="I50">
            <v>58939.175664599999</v>
          </cell>
          <cell r="J50">
            <v>66196.640938600001</v>
          </cell>
          <cell r="K50">
            <v>73454.106212600003</v>
          </cell>
        </row>
        <row r="52">
          <cell r="B52">
            <v>10</v>
          </cell>
          <cell r="C52">
            <v>20</v>
          </cell>
          <cell r="D52">
            <v>30</v>
          </cell>
          <cell r="E52">
            <v>40</v>
          </cell>
          <cell r="F52">
            <v>50</v>
          </cell>
          <cell r="G52">
            <v>60</v>
          </cell>
          <cell r="H52">
            <v>70</v>
          </cell>
          <cell r="I52">
            <v>80</v>
          </cell>
          <cell r="J52">
            <v>90</v>
          </cell>
          <cell r="K52">
            <v>100</v>
          </cell>
        </row>
        <row r="53">
          <cell r="A53">
            <v>768</v>
          </cell>
          <cell r="B53">
            <v>22639.424478280001</v>
          </cell>
          <cell r="C53">
            <v>47692.562787480005</v>
          </cell>
          <cell r="D53">
            <v>72745.701096680015</v>
          </cell>
          <cell r="E53">
            <v>97798.839405880019</v>
          </cell>
          <cell r="F53">
            <v>122851.97771508002</v>
          </cell>
          <cell r="G53">
            <v>147905.11602428003</v>
          </cell>
          <cell r="H53">
            <v>172958.25433348003</v>
          </cell>
          <cell r="I53">
            <v>198011.39264268003</v>
          </cell>
          <cell r="J53">
            <v>223064.53095188003</v>
          </cell>
          <cell r="K53">
            <v>248117.66926108004</v>
          </cell>
        </row>
        <row r="54">
          <cell r="A54">
            <v>1024</v>
          </cell>
          <cell r="B54">
            <v>22841.423804299997</v>
          </cell>
          <cell r="C54">
            <v>48011.228031300001</v>
          </cell>
          <cell r="D54">
            <v>73181.032258300009</v>
          </cell>
          <cell r="E54">
            <v>98350.836485300009</v>
          </cell>
          <cell r="F54">
            <v>123520.64071230001</v>
          </cell>
          <cell r="G54">
            <v>148690.44493930001</v>
          </cell>
          <cell r="H54">
            <v>173860.2491663</v>
          </cell>
          <cell r="I54">
            <v>199030.05339330001</v>
          </cell>
          <cell r="J54">
            <v>224199.8576203</v>
          </cell>
          <cell r="K54">
            <v>249369.66184730001</v>
          </cell>
        </row>
        <row r="55">
          <cell r="A55">
            <v>1280</v>
          </cell>
          <cell r="B55">
            <v>23188.1764927</v>
          </cell>
          <cell r="C55">
            <v>48524.372595700006</v>
          </cell>
          <cell r="D55">
            <v>73860.568698700008</v>
          </cell>
          <cell r="E55">
            <v>99196.764801700017</v>
          </cell>
          <cell r="F55">
            <v>124532.96090470001</v>
          </cell>
          <cell r="G55">
            <v>149869.15700770001</v>
          </cell>
          <cell r="H55">
            <v>175205.35311070003</v>
          </cell>
          <cell r="I55">
            <v>200541.54921370003</v>
          </cell>
          <cell r="J55">
            <v>225877.74531670002</v>
          </cell>
          <cell r="K55">
            <v>251213.94141970002</v>
          </cell>
        </row>
        <row r="56">
          <cell r="A56">
            <v>1536</v>
          </cell>
          <cell r="B56">
            <v>23694.4901961</v>
          </cell>
          <cell r="C56">
            <v>49263.701525099998</v>
          </cell>
          <cell r="D56">
            <v>74832.912854099995</v>
          </cell>
          <cell r="E56">
            <v>100402.12418309999</v>
          </cell>
          <cell r="F56">
            <v>125971.33551209999</v>
          </cell>
          <cell r="G56">
            <v>151540.5468411</v>
          </cell>
          <cell r="H56">
            <v>177109.75817010002</v>
          </cell>
          <cell r="I56">
            <v>202678.9694991</v>
          </cell>
          <cell r="J56">
            <v>228248.18082810001</v>
          </cell>
          <cell r="K56">
            <v>253817.3921571</v>
          </cell>
        </row>
        <row r="57">
          <cell r="A57">
            <v>1792</v>
          </cell>
          <cell r="B57">
            <v>24439.692464700001</v>
          </cell>
          <cell r="C57">
            <v>50314.239647700007</v>
          </cell>
          <cell r="D57">
            <v>76188.786830700017</v>
          </cell>
          <cell r="E57">
            <v>102063.33401370002</v>
          </cell>
          <cell r="F57">
            <v>127937.88119670002</v>
          </cell>
          <cell r="G57">
            <v>153812.42837970002</v>
          </cell>
          <cell r="H57">
            <v>179686.97556270004</v>
          </cell>
          <cell r="I57">
            <v>205561.52274570003</v>
          </cell>
          <cell r="J57">
            <v>231436.06992870005</v>
          </cell>
          <cell r="K57">
            <v>257310.61711170003</v>
          </cell>
        </row>
        <row r="58">
          <cell r="A58">
            <v>2048</v>
          </cell>
          <cell r="B58">
            <v>25236.9187466</v>
          </cell>
          <cell r="C58">
            <v>51494.384020600002</v>
          </cell>
          <cell r="D58">
            <v>77751.849294600004</v>
          </cell>
          <cell r="E58">
            <v>104009.31456860001</v>
          </cell>
          <cell r="F58">
            <v>130266.77984260001</v>
          </cell>
          <cell r="G58">
            <v>156524.24511660001</v>
          </cell>
          <cell r="H58">
            <v>182781.71039060003</v>
          </cell>
          <cell r="I58">
            <v>209039.17566460001</v>
          </cell>
          <cell r="J58">
            <v>235296.64093860003</v>
          </cell>
          <cell r="K58">
            <v>261554.10621260002</v>
          </cell>
        </row>
        <row r="89">
          <cell r="A89">
            <v>100</v>
          </cell>
          <cell r="B89">
            <v>2.5835296149999998</v>
          </cell>
          <cell r="C89">
            <v>1.9342253279166668</v>
          </cell>
          <cell r="D89">
            <v>1.3889266349999998</v>
          </cell>
          <cell r="E89">
            <v>0.99936456666666662</v>
          </cell>
          <cell r="F89">
            <v>0.76044590041666671</v>
          </cell>
          <cell r="G89">
            <v>0.69920007875000012</v>
          </cell>
        </row>
        <row r="90">
          <cell r="A90">
            <v>200</v>
          </cell>
          <cell r="B90">
            <v>9.0558785556250019</v>
          </cell>
          <cell r="C90">
            <v>6.998865718281249</v>
          </cell>
          <cell r="D90">
            <v>5.2020514287499999</v>
          </cell>
          <cell r="E90">
            <v>3.9206889677083336</v>
          </cell>
          <cell r="F90">
            <v>3.1682203110937501</v>
          </cell>
          <cell r="G90">
            <v>3.1098227800520837</v>
          </cell>
        </row>
        <row r="91">
          <cell r="A91">
            <v>300</v>
          </cell>
          <cell r="B91">
            <v>16.705057685625004</v>
          </cell>
          <cell r="C91">
            <v>13.114323025677082</v>
          </cell>
          <cell r="D91">
            <v>9.9064411268749986</v>
          </cell>
          <cell r="E91">
            <v>7.621064835416667</v>
          </cell>
          <cell r="F91">
            <v>6.312114254114582</v>
          </cell>
          <cell r="G91">
            <v>6.3498333734895835</v>
          </cell>
        </row>
        <row r="92">
          <cell r="A92">
            <v>400</v>
          </cell>
          <cell r="B92">
            <v>28.908107703750005</v>
          </cell>
          <cell r="C92">
            <v>22.906925968437498</v>
          </cell>
          <cell r="D92">
            <v>17.466939764999999</v>
          </cell>
          <cell r="E92">
            <v>13.593793193750001</v>
          </cell>
          <cell r="F92">
            <v>11.411180092812499</v>
          </cell>
          <cell r="G92">
            <v>11.628192891562502</v>
          </cell>
        </row>
        <row r="93">
          <cell r="A93">
            <v>500</v>
          </cell>
          <cell r="B93">
            <v>42.460801796875003</v>
          </cell>
          <cell r="C93">
            <v>33.854940410156246</v>
          </cell>
          <cell r="D93">
            <v>25.973850546874999</v>
          </cell>
          <cell r="E93">
            <v>20.365136458333339</v>
          </cell>
          <cell r="F93">
            <v>17.240325136718749</v>
          </cell>
          <cell r="G93">
            <v>17.708110735677081</v>
          </cell>
        </row>
        <row r="94">
          <cell r="A94">
            <v>600</v>
          </cell>
          <cell r="B94">
            <v>60.005939413125006</v>
          </cell>
          <cell r="C94">
            <v>48.05526685723958</v>
          </cell>
          <cell r="D94">
            <v>37.028177071249992</v>
          </cell>
          <cell r="E94">
            <v>29.183062876041671</v>
          </cell>
          <cell r="F94">
            <v>24.849042686302081</v>
          </cell>
          <cell r="G94">
            <v>25.660870644427085</v>
          </cell>
        </row>
        <row r="95">
          <cell r="A95">
            <v>700</v>
          </cell>
          <cell r="B95">
            <v>79.552001784375008</v>
          </cell>
          <cell r="C95">
            <v>63.918882916406254</v>
          </cell>
          <cell r="D95">
            <v>49.409943215624999</v>
          </cell>
          <cell r="E95">
            <v>39.090220968750003</v>
          </cell>
          <cell r="F95">
            <v>33.426100155468752</v>
          </cell>
          <cell r="G95">
            <v>34.652485821093755</v>
          </cell>
        </row>
        <row r="96">
          <cell r="A96">
            <v>800</v>
          </cell>
          <cell r="B96">
            <v>100</v>
          </cell>
          <cell r="C96">
            <v>82.558052062968741</v>
          </cell>
          <cell r="D96">
            <v>63.976512164999995</v>
          </cell>
          <cell r="E96">
            <v>50.762632834375005</v>
          </cell>
          <cell r="F96">
            <v>43.547414532656255</v>
          </cell>
          <cell r="G96">
            <v>45.27796639703125</v>
          </cell>
        </row>
        <row r="97">
          <cell r="A97">
            <v>900</v>
          </cell>
          <cell r="B97">
            <v>100</v>
          </cell>
          <cell r="C97">
            <v>100</v>
          </cell>
          <cell r="D97">
            <v>80.159472341875002</v>
          </cell>
          <cell r="E97">
            <v>63.750471195833342</v>
          </cell>
          <cell r="F97">
            <v>54.828211417760407</v>
          </cell>
          <cell r="G97">
            <v>57.138300985885422</v>
          </cell>
        </row>
        <row r="98">
          <cell r="A98">
            <v>1000</v>
          </cell>
          <cell r="B98">
            <v>100</v>
          </cell>
          <cell r="C98">
            <v>100</v>
          </cell>
          <cell r="D98">
            <v>98.305110686250003</v>
          </cell>
          <cell r="E98">
            <v>78.328499965624999</v>
          </cell>
          <cell r="F98">
            <v>67.504200767656243</v>
          </cell>
          <cell r="G98">
            <v>70.478566537031256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zoomScale="60" zoomScaleNormal="60" workbookViewId="0">
      <selection activeCell="A2" sqref="A2"/>
    </sheetView>
  </sheetViews>
  <sheetFormatPr baseColWidth="10" defaultRowHeight="15" x14ac:dyDescent="0.25"/>
  <cols>
    <col min="1" max="10" width="11.42578125" style="1"/>
    <col min="11" max="11" width="25.7109375" style="1" customWidth="1"/>
    <col min="12" max="16384" width="11.42578125" style="1"/>
  </cols>
  <sheetData>
    <row r="1" spans="1:15" x14ac:dyDescent="0.25">
      <c r="A1" s="1" t="s">
        <v>200</v>
      </c>
    </row>
    <row r="2" spans="1:15" x14ac:dyDescent="0.25">
      <c r="A2" s="1" t="s">
        <v>0</v>
      </c>
      <c r="F2" s="1" t="s">
        <v>1</v>
      </c>
      <c r="K2" s="1" t="s">
        <v>2</v>
      </c>
      <c r="L2" s="1">
        <f>3610-2712</f>
        <v>898</v>
      </c>
    </row>
    <row r="3" spans="1:15" x14ac:dyDescent="0.25">
      <c r="A3" s="1" t="s">
        <v>3</v>
      </c>
      <c r="B3" s="1" t="s">
        <v>4</v>
      </c>
      <c r="C3" s="1" t="s">
        <v>5</v>
      </c>
      <c r="F3" s="1" t="s">
        <v>3</v>
      </c>
      <c r="G3" s="1" t="s">
        <v>4</v>
      </c>
      <c r="H3" s="1" t="s">
        <v>5</v>
      </c>
      <c r="I3" s="1" t="s">
        <v>6</v>
      </c>
      <c r="K3" s="1" t="s">
        <v>7</v>
      </c>
      <c r="L3" s="1">
        <v>20</v>
      </c>
    </row>
    <row r="4" spans="1:15" x14ac:dyDescent="0.25">
      <c r="A4" s="1">
        <v>13</v>
      </c>
      <c r="B4" s="1">
        <v>2712</v>
      </c>
      <c r="C4" s="1">
        <v>2712</v>
      </c>
      <c r="F4" s="1">
        <v>13</v>
      </c>
      <c r="G4" s="1">
        <v>2712</v>
      </c>
      <c r="H4" s="1">
        <v>2712</v>
      </c>
      <c r="K4" s="1" t="s">
        <v>8</v>
      </c>
      <c r="L4" s="1">
        <f>L2/L3</f>
        <v>44.9</v>
      </c>
    </row>
    <row r="5" spans="1:15" x14ac:dyDescent="0.25">
      <c r="A5" s="1">
        <v>14</v>
      </c>
      <c r="B5" s="1">
        <v>2741</v>
      </c>
      <c r="C5" s="1">
        <v>2741</v>
      </c>
      <c r="D5" s="1">
        <f>C5-C4</f>
        <v>29</v>
      </c>
      <c r="F5" s="1">
        <v>14</v>
      </c>
      <c r="G5" s="1">
        <v>2741</v>
      </c>
      <c r="H5" s="1">
        <v>2741</v>
      </c>
      <c r="I5" s="1">
        <f>H5-H4</f>
        <v>29</v>
      </c>
    </row>
    <row r="6" spans="1:15" x14ac:dyDescent="0.25">
      <c r="A6" s="1">
        <v>7</v>
      </c>
      <c r="B6" s="1">
        <v>2801</v>
      </c>
      <c r="C6" s="1">
        <v>2801</v>
      </c>
      <c r="D6" s="1">
        <f t="shared" ref="D6:D25" si="0">C6-C5</f>
        <v>60</v>
      </c>
      <c r="F6" s="1">
        <v>5</v>
      </c>
      <c r="G6" s="1">
        <v>2755</v>
      </c>
      <c r="H6" s="1">
        <v>2755</v>
      </c>
      <c r="I6" s="1">
        <f t="shared" ref="I6:I69" si="1">H6-H5</f>
        <v>14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</row>
    <row r="7" spans="1:15" x14ac:dyDescent="0.25">
      <c r="A7" s="1">
        <v>21</v>
      </c>
      <c r="B7" s="1">
        <v>2837</v>
      </c>
      <c r="C7" s="1">
        <v>2837</v>
      </c>
      <c r="D7" s="1">
        <f t="shared" si="0"/>
        <v>36</v>
      </c>
      <c r="F7" s="1">
        <v>7</v>
      </c>
      <c r="G7" s="1">
        <v>2801</v>
      </c>
      <c r="H7" s="1">
        <v>2801</v>
      </c>
      <c r="I7" s="1">
        <f t="shared" si="1"/>
        <v>46</v>
      </c>
      <c r="K7" s="1">
        <v>1</v>
      </c>
      <c r="L7" s="1">
        <f>2712</f>
        <v>2712</v>
      </c>
      <c r="M7" s="1">
        <f>L7+$L$4</f>
        <v>2756.9</v>
      </c>
      <c r="N7" s="1">
        <f>COUNTIF(B$4:B$25,"&gt;="&amp;L7)-COUNTIF(B$4:B$25,"&gt;"&amp;M7)</f>
        <v>2</v>
      </c>
      <c r="O7" s="1">
        <f>COUNTIF(G$4:G$87,"&gt;="&amp;L7)-COUNTIF(G$4:G$87,"&gt;"&amp;M7)</f>
        <v>3</v>
      </c>
    </row>
    <row r="8" spans="1:15" x14ac:dyDescent="0.25">
      <c r="A8" s="1">
        <v>10</v>
      </c>
      <c r="B8" s="1">
        <v>2853</v>
      </c>
      <c r="C8" s="1">
        <v>2853</v>
      </c>
      <c r="D8" s="1">
        <f t="shared" si="0"/>
        <v>16</v>
      </c>
      <c r="F8" s="1">
        <v>5</v>
      </c>
      <c r="G8" s="1">
        <v>2814</v>
      </c>
      <c r="H8" s="1">
        <v>2814</v>
      </c>
      <c r="I8" s="1">
        <f t="shared" si="1"/>
        <v>13</v>
      </c>
      <c r="K8" s="1">
        <v>2</v>
      </c>
      <c r="L8" s="1">
        <f>M7</f>
        <v>2756.9</v>
      </c>
      <c r="M8" s="1">
        <f>L8+$L$4</f>
        <v>2801.8</v>
      </c>
      <c r="N8" s="1">
        <f t="shared" ref="N8:N26" si="2">COUNTIF(B$4:B$25,"&gt;="&amp;L8)-COUNTIF(B$4:B$25,"&gt;"&amp;M8)</f>
        <v>1</v>
      </c>
      <c r="O8" s="1">
        <f t="shared" ref="O8:O26" si="3">COUNTIF(G$4:G$87,"&gt;="&amp;L8)-COUNTIF(G$4:G$87,"&gt;"&amp;M8)</f>
        <v>1</v>
      </c>
    </row>
    <row r="9" spans="1:15" x14ac:dyDescent="0.25">
      <c r="A9" s="1">
        <v>21</v>
      </c>
      <c r="B9" s="1">
        <v>2905</v>
      </c>
      <c r="C9" s="1">
        <v>2905</v>
      </c>
      <c r="D9" s="1">
        <f t="shared" si="0"/>
        <v>52</v>
      </c>
      <c r="F9" s="1">
        <v>8</v>
      </c>
      <c r="G9" s="1">
        <v>3062</v>
      </c>
      <c r="H9" s="1">
        <v>2827</v>
      </c>
      <c r="I9" s="1">
        <f t="shared" si="1"/>
        <v>13</v>
      </c>
      <c r="K9" s="1">
        <v>3</v>
      </c>
      <c r="L9" s="1">
        <f t="shared" ref="L9:L26" si="4">M8</f>
        <v>2801.8</v>
      </c>
      <c r="M9" s="1">
        <f t="shared" ref="M9:M26" si="5">L9+$L$4</f>
        <v>2846.7000000000003</v>
      </c>
      <c r="N9" s="1">
        <f t="shared" si="2"/>
        <v>1</v>
      </c>
      <c r="O9" s="1">
        <f t="shared" si="3"/>
        <v>5</v>
      </c>
    </row>
    <row r="10" spans="1:15" x14ac:dyDescent="0.25">
      <c r="A10" s="1">
        <v>14</v>
      </c>
      <c r="B10" s="1">
        <v>2935</v>
      </c>
      <c r="C10" s="1">
        <v>2935</v>
      </c>
      <c r="D10" s="1">
        <f t="shared" si="0"/>
        <v>30</v>
      </c>
      <c r="F10" s="1">
        <v>13</v>
      </c>
      <c r="G10" s="1">
        <v>2827</v>
      </c>
      <c r="H10" s="1">
        <v>2829</v>
      </c>
      <c r="I10" s="1">
        <f t="shared" si="1"/>
        <v>2</v>
      </c>
      <c r="K10" s="1">
        <v>4</v>
      </c>
      <c r="L10" s="1">
        <f t="shared" si="4"/>
        <v>2846.7000000000003</v>
      </c>
      <c r="M10" s="1">
        <f t="shared" si="5"/>
        <v>2891.6000000000004</v>
      </c>
      <c r="N10" s="1">
        <f t="shared" si="2"/>
        <v>1</v>
      </c>
      <c r="O10" s="1">
        <f t="shared" si="3"/>
        <v>5</v>
      </c>
    </row>
    <row r="11" spans="1:15" x14ac:dyDescent="0.25">
      <c r="A11" s="1">
        <v>12</v>
      </c>
      <c r="B11" s="1">
        <v>3036</v>
      </c>
      <c r="C11" s="1">
        <v>3036</v>
      </c>
      <c r="D11" s="1">
        <f t="shared" si="0"/>
        <v>101</v>
      </c>
      <c r="F11" s="1">
        <v>14</v>
      </c>
      <c r="G11" s="1">
        <v>2829</v>
      </c>
      <c r="H11" s="1">
        <v>2835</v>
      </c>
      <c r="I11" s="1">
        <f t="shared" si="1"/>
        <v>6</v>
      </c>
      <c r="K11" s="1">
        <v>5</v>
      </c>
      <c r="L11" s="1">
        <f t="shared" si="4"/>
        <v>2891.6000000000004</v>
      </c>
      <c r="M11" s="1">
        <f t="shared" si="5"/>
        <v>2936.5000000000005</v>
      </c>
      <c r="N11" s="1">
        <f t="shared" si="2"/>
        <v>2</v>
      </c>
      <c r="O11" s="1">
        <f t="shared" si="3"/>
        <v>1</v>
      </c>
    </row>
    <row r="12" spans="1:15" x14ac:dyDescent="0.25">
      <c r="A12" s="1">
        <v>9</v>
      </c>
      <c r="B12" s="1">
        <v>3052</v>
      </c>
      <c r="C12" s="1">
        <v>3052</v>
      </c>
      <c r="D12" s="1">
        <f t="shared" si="0"/>
        <v>16</v>
      </c>
      <c r="F12" s="1">
        <v>7</v>
      </c>
      <c r="G12" s="1">
        <v>2835</v>
      </c>
      <c r="H12" s="1">
        <v>2837</v>
      </c>
      <c r="I12" s="1">
        <f t="shared" si="1"/>
        <v>2</v>
      </c>
      <c r="K12" s="1">
        <v>6</v>
      </c>
      <c r="L12" s="1">
        <f t="shared" si="4"/>
        <v>2936.5000000000005</v>
      </c>
      <c r="M12" s="1">
        <f t="shared" si="5"/>
        <v>2981.4000000000005</v>
      </c>
      <c r="N12" s="1">
        <f t="shared" si="2"/>
        <v>0</v>
      </c>
      <c r="O12" s="1">
        <f t="shared" si="3"/>
        <v>1</v>
      </c>
    </row>
    <row r="13" spans="1:15" x14ac:dyDescent="0.25">
      <c r="A13" s="1">
        <v>7</v>
      </c>
      <c r="B13" s="1">
        <v>3053</v>
      </c>
      <c r="C13" s="1">
        <v>3053</v>
      </c>
      <c r="D13" s="1">
        <f t="shared" si="0"/>
        <v>1</v>
      </c>
      <c r="F13" s="1">
        <v>21</v>
      </c>
      <c r="G13" s="1">
        <v>2837</v>
      </c>
      <c r="H13" s="1">
        <v>2853</v>
      </c>
      <c r="I13" s="1">
        <f t="shared" si="1"/>
        <v>16</v>
      </c>
      <c r="K13" s="1">
        <v>7</v>
      </c>
      <c r="L13" s="1">
        <f t="shared" si="4"/>
        <v>2981.4000000000005</v>
      </c>
      <c r="M13" s="1">
        <f t="shared" si="5"/>
        <v>3026.3000000000006</v>
      </c>
      <c r="N13" s="1">
        <f t="shared" si="2"/>
        <v>0</v>
      </c>
      <c r="O13" s="1">
        <f t="shared" si="3"/>
        <v>1</v>
      </c>
    </row>
    <row r="14" spans="1:15" x14ac:dyDescent="0.25">
      <c r="A14" s="1">
        <v>14</v>
      </c>
      <c r="B14" s="1">
        <v>3062</v>
      </c>
      <c r="C14" s="1">
        <v>3062</v>
      </c>
      <c r="D14" s="1">
        <f t="shared" si="0"/>
        <v>9</v>
      </c>
      <c r="F14" s="1">
        <v>10</v>
      </c>
      <c r="G14" s="1">
        <v>2853</v>
      </c>
      <c r="H14" s="1">
        <v>2855</v>
      </c>
      <c r="I14" s="1">
        <f t="shared" si="1"/>
        <v>2</v>
      </c>
      <c r="K14" s="1">
        <v>8</v>
      </c>
      <c r="L14" s="1">
        <f t="shared" si="4"/>
        <v>3026.3000000000006</v>
      </c>
      <c r="M14" s="1">
        <f t="shared" si="5"/>
        <v>3071.2000000000007</v>
      </c>
      <c r="N14" s="1">
        <f t="shared" si="2"/>
        <v>4</v>
      </c>
      <c r="O14" s="1">
        <f t="shared" si="3"/>
        <v>8</v>
      </c>
    </row>
    <row r="15" spans="1:15" x14ac:dyDescent="0.25">
      <c r="A15" s="1">
        <v>15</v>
      </c>
      <c r="B15" s="1">
        <v>3140</v>
      </c>
      <c r="C15" s="1">
        <v>3140</v>
      </c>
      <c r="D15" s="1">
        <f t="shared" si="0"/>
        <v>78</v>
      </c>
      <c r="F15" s="1">
        <v>5</v>
      </c>
      <c r="G15" s="1">
        <v>2855</v>
      </c>
      <c r="H15" s="1">
        <v>2857</v>
      </c>
      <c r="I15" s="1">
        <f t="shared" si="1"/>
        <v>2</v>
      </c>
      <c r="K15" s="1">
        <v>9</v>
      </c>
      <c r="L15" s="1">
        <f t="shared" si="4"/>
        <v>3071.2000000000007</v>
      </c>
      <c r="M15" s="1">
        <f t="shared" si="5"/>
        <v>3116.1000000000008</v>
      </c>
      <c r="N15" s="1">
        <f t="shared" si="2"/>
        <v>0</v>
      </c>
      <c r="O15" s="1">
        <f t="shared" si="3"/>
        <v>2</v>
      </c>
    </row>
    <row r="16" spans="1:15" x14ac:dyDescent="0.25">
      <c r="A16" s="1">
        <v>7</v>
      </c>
      <c r="B16" s="1">
        <v>3174</v>
      </c>
      <c r="C16" s="1">
        <v>3174</v>
      </c>
      <c r="D16" s="1">
        <f t="shared" si="0"/>
        <v>34</v>
      </c>
      <c r="F16" s="1">
        <v>21</v>
      </c>
      <c r="G16" s="1">
        <v>2857</v>
      </c>
      <c r="H16" s="1">
        <v>2867</v>
      </c>
      <c r="I16" s="1">
        <f t="shared" si="1"/>
        <v>10</v>
      </c>
      <c r="K16" s="1">
        <v>10</v>
      </c>
      <c r="L16" s="1">
        <f t="shared" si="4"/>
        <v>3116.1000000000008</v>
      </c>
      <c r="M16" s="1">
        <f t="shared" si="5"/>
        <v>3161.0000000000009</v>
      </c>
      <c r="N16" s="1">
        <f t="shared" si="2"/>
        <v>1</v>
      </c>
      <c r="O16" s="1">
        <f t="shared" si="3"/>
        <v>4</v>
      </c>
    </row>
    <row r="17" spans="1:17" x14ac:dyDescent="0.25">
      <c r="A17" s="1">
        <v>13</v>
      </c>
      <c r="B17" s="1">
        <v>3221</v>
      </c>
      <c r="C17" s="1">
        <v>3221</v>
      </c>
      <c r="D17" s="1">
        <f t="shared" si="0"/>
        <v>47</v>
      </c>
      <c r="F17" s="1">
        <v>10</v>
      </c>
      <c r="G17" s="1">
        <v>2867</v>
      </c>
      <c r="H17" s="1">
        <v>2873</v>
      </c>
      <c r="I17" s="1">
        <f t="shared" si="1"/>
        <v>6</v>
      </c>
      <c r="K17" s="1">
        <v>11</v>
      </c>
      <c r="L17" s="1">
        <f t="shared" si="4"/>
        <v>3161.0000000000009</v>
      </c>
      <c r="M17" s="1">
        <f t="shared" si="5"/>
        <v>3205.900000000001</v>
      </c>
      <c r="N17" s="1">
        <f t="shared" si="2"/>
        <v>1</v>
      </c>
      <c r="O17" s="1">
        <f t="shared" si="3"/>
        <v>3</v>
      </c>
    </row>
    <row r="18" spans="1:17" x14ac:dyDescent="0.25">
      <c r="A18" s="1">
        <v>21</v>
      </c>
      <c r="B18" s="1">
        <v>3251</v>
      </c>
      <c r="C18" s="1">
        <v>3251</v>
      </c>
      <c r="D18" s="1">
        <f t="shared" si="0"/>
        <v>30</v>
      </c>
      <c r="F18" s="1">
        <v>5</v>
      </c>
      <c r="G18" s="1">
        <v>2873</v>
      </c>
      <c r="H18" s="1">
        <v>2905</v>
      </c>
      <c r="I18" s="1">
        <f t="shared" si="1"/>
        <v>32</v>
      </c>
      <c r="K18" s="1">
        <v>12</v>
      </c>
      <c r="L18" s="1">
        <f t="shared" si="4"/>
        <v>3205.900000000001</v>
      </c>
      <c r="M18" s="1">
        <f t="shared" si="5"/>
        <v>3250.8000000000011</v>
      </c>
      <c r="N18" s="1">
        <f t="shared" si="2"/>
        <v>1</v>
      </c>
      <c r="O18" s="1">
        <f t="shared" si="3"/>
        <v>4</v>
      </c>
    </row>
    <row r="19" spans="1:17" x14ac:dyDescent="0.25">
      <c r="A19" s="1">
        <v>15</v>
      </c>
      <c r="B19" s="1">
        <v>3254</v>
      </c>
      <c r="C19" s="1">
        <v>3254</v>
      </c>
      <c r="D19" s="1">
        <f t="shared" si="0"/>
        <v>3</v>
      </c>
      <c r="F19" s="1">
        <v>21</v>
      </c>
      <c r="G19" s="1">
        <v>2905</v>
      </c>
      <c r="H19" s="1">
        <v>2975</v>
      </c>
      <c r="I19" s="1">
        <f t="shared" si="1"/>
        <v>70</v>
      </c>
      <c r="K19" s="1">
        <v>13</v>
      </c>
      <c r="L19" s="1">
        <f t="shared" si="4"/>
        <v>3250.8000000000011</v>
      </c>
      <c r="M19" s="1">
        <f t="shared" si="5"/>
        <v>3295.7000000000012</v>
      </c>
      <c r="N19" s="1">
        <f t="shared" si="2"/>
        <v>2</v>
      </c>
      <c r="O19" s="1">
        <f t="shared" si="3"/>
        <v>12</v>
      </c>
    </row>
    <row r="20" spans="1:17" x14ac:dyDescent="0.25">
      <c r="A20" s="1">
        <v>11</v>
      </c>
      <c r="B20" s="1">
        <v>3321</v>
      </c>
      <c r="C20" s="1">
        <v>3321</v>
      </c>
      <c r="D20" s="1">
        <f t="shared" si="0"/>
        <v>67</v>
      </c>
      <c r="F20" s="1">
        <v>14</v>
      </c>
      <c r="G20" s="1">
        <v>3071</v>
      </c>
      <c r="H20" s="1">
        <v>2992</v>
      </c>
      <c r="I20" s="1">
        <f t="shared" si="1"/>
        <v>17</v>
      </c>
      <c r="K20" s="1">
        <v>14</v>
      </c>
      <c r="L20" s="1">
        <f t="shared" si="4"/>
        <v>3295.7000000000012</v>
      </c>
      <c r="M20" s="1">
        <f t="shared" si="5"/>
        <v>3340.6000000000013</v>
      </c>
      <c r="N20" s="1">
        <f t="shared" si="2"/>
        <v>2</v>
      </c>
      <c r="O20" s="1">
        <f t="shared" si="3"/>
        <v>6</v>
      </c>
    </row>
    <row r="21" spans="1:17" x14ac:dyDescent="0.25">
      <c r="A21" s="1">
        <v>14</v>
      </c>
      <c r="B21" s="1">
        <v>3340</v>
      </c>
      <c r="C21" s="1">
        <v>3340</v>
      </c>
      <c r="D21" s="1">
        <f t="shared" si="0"/>
        <v>19</v>
      </c>
      <c r="F21" s="1">
        <v>5</v>
      </c>
      <c r="G21" s="1">
        <v>2975</v>
      </c>
      <c r="H21" s="1">
        <v>3029</v>
      </c>
      <c r="I21" s="1">
        <f t="shared" si="1"/>
        <v>37</v>
      </c>
      <c r="K21" s="1">
        <v>15</v>
      </c>
      <c r="L21" s="1">
        <f t="shared" si="4"/>
        <v>3340.6000000000013</v>
      </c>
      <c r="M21" s="1">
        <f t="shared" si="5"/>
        <v>3385.5000000000014</v>
      </c>
      <c r="N21" s="1">
        <f t="shared" si="2"/>
        <v>4</v>
      </c>
      <c r="O21" s="1">
        <f t="shared" si="3"/>
        <v>7</v>
      </c>
    </row>
    <row r="22" spans="1:17" x14ac:dyDescent="0.25">
      <c r="A22" s="1">
        <v>5</v>
      </c>
      <c r="B22" s="1">
        <v>3348</v>
      </c>
      <c r="C22" s="1">
        <v>3348</v>
      </c>
      <c r="D22" s="1">
        <f t="shared" si="0"/>
        <v>8</v>
      </c>
      <c r="F22" s="1">
        <v>14</v>
      </c>
      <c r="G22" s="1">
        <v>2992</v>
      </c>
      <c r="H22" s="1">
        <v>3036</v>
      </c>
      <c r="I22" s="1">
        <f t="shared" si="1"/>
        <v>7</v>
      </c>
      <c r="K22" s="1">
        <v>16</v>
      </c>
      <c r="L22" s="1">
        <f t="shared" si="4"/>
        <v>3385.5000000000014</v>
      </c>
      <c r="M22" s="1">
        <f t="shared" si="5"/>
        <v>3430.4000000000015</v>
      </c>
      <c r="N22" s="1">
        <f t="shared" si="2"/>
        <v>0</v>
      </c>
      <c r="O22" s="1">
        <f t="shared" si="3"/>
        <v>6</v>
      </c>
    </row>
    <row r="23" spans="1:17" x14ac:dyDescent="0.25">
      <c r="A23" s="1">
        <v>7</v>
      </c>
      <c r="B23" s="1">
        <v>3361</v>
      </c>
      <c r="C23" s="1">
        <v>3361</v>
      </c>
      <c r="D23" s="1">
        <f t="shared" si="0"/>
        <v>13</v>
      </c>
      <c r="F23" s="1">
        <v>5</v>
      </c>
      <c r="G23" s="1">
        <v>3029</v>
      </c>
      <c r="H23" s="1">
        <v>3052</v>
      </c>
      <c r="I23" s="1">
        <f t="shared" si="1"/>
        <v>16</v>
      </c>
      <c r="K23" s="1">
        <v>17</v>
      </c>
      <c r="L23" s="1">
        <f t="shared" si="4"/>
        <v>3430.4000000000015</v>
      </c>
      <c r="M23" s="1">
        <f t="shared" si="5"/>
        <v>3475.3000000000015</v>
      </c>
      <c r="N23" s="1">
        <f t="shared" si="2"/>
        <v>0</v>
      </c>
      <c r="O23" s="1">
        <f t="shared" si="3"/>
        <v>0</v>
      </c>
    </row>
    <row r="24" spans="1:17" x14ac:dyDescent="0.25">
      <c r="A24" s="1">
        <v>21</v>
      </c>
      <c r="B24" s="1">
        <v>3362</v>
      </c>
      <c r="C24" s="1">
        <v>3362</v>
      </c>
      <c r="D24" s="1">
        <f t="shared" si="0"/>
        <v>1</v>
      </c>
      <c r="F24" s="1">
        <v>5</v>
      </c>
      <c r="G24" s="1">
        <v>3036</v>
      </c>
      <c r="H24" s="1">
        <v>3053</v>
      </c>
      <c r="I24" s="1">
        <f t="shared" si="1"/>
        <v>1</v>
      </c>
      <c r="K24" s="1">
        <v>18</v>
      </c>
      <c r="L24" s="1">
        <f t="shared" si="4"/>
        <v>3475.3000000000015</v>
      </c>
      <c r="M24" s="1">
        <f t="shared" si="5"/>
        <v>3520.2000000000016</v>
      </c>
      <c r="N24" s="1">
        <f t="shared" si="2"/>
        <v>0</v>
      </c>
      <c r="O24" s="1">
        <f t="shared" si="3"/>
        <v>10</v>
      </c>
    </row>
    <row r="25" spans="1:17" x14ac:dyDescent="0.25">
      <c r="A25" s="1">
        <v>13</v>
      </c>
      <c r="B25" s="1">
        <v>3383</v>
      </c>
      <c r="C25" s="1">
        <v>3383</v>
      </c>
      <c r="D25" s="1">
        <f t="shared" si="0"/>
        <v>21</v>
      </c>
      <c r="F25" s="1">
        <v>12</v>
      </c>
      <c r="G25" s="1">
        <v>3257</v>
      </c>
      <c r="H25" s="1">
        <v>3062</v>
      </c>
      <c r="I25" s="1">
        <f t="shared" si="1"/>
        <v>9</v>
      </c>
      <c r="K25" s="1">
        <v>19</v>
      </c>
      <c r="L25" s="1">
        <f t="shared" si="4"/>
        <v>3520.2000000000016</v>
      </c>
      <c r="M25" s="1">
        <f t="shared" si="5"/>
        <v>3565.1000000000017</v>
      </c>
      <c r="N25" s="1">
        <f t="shared" si="2"/>
        <v>0</v>
      </c>
      <c r="O25" s="1">
        <f t="shared" si="3"/>
        <v>4</v>
      </c>
    </row>
    <row r="26" spans="1:17" x14ac:dyDescent="0.25">
      <c r="F26" s="1">
        <v>9</v>
      </c>
      <c r="G26" s="1">
        <v>3052</v>
      </c>
      <c r="H26" s="1">
        <v>3062</v>
      </c>
      <c r="I26" s="1">
        <f t="shared" si="1"/>
        <v>0</v>
      </c>
      <c r="K26" s="1">
        <v>20</v>
      </c>
      <c r="L26" s="1">
        <f t="shared" si="4"/>
        <v>3565.1000000000017</v>
      </c>
      <c r="M26" s="1">
        <f t="shared" si="5"/>
        <v>3610.0000000000018</v>
      </c>
      <c r="N26" s="1">
        <f t="shared" si="2"/>
        <v>0</v>
      </c>
      <c r="O26" s="1">
        <f t="shared" si="3"/>
        <v>2</v>
      </c>
    </row>
    <row r="27" spans="1:17" x14ac:dyDescent="0.25">
      <c r="F27" s="1">
        <v>7</v>
      </c>
      <c r="G27" s="1">
        <v>3053</v>
      </c>
      <c r="H27" s="1">
        <v>3071</v>
      </c>
      <c r="I27" s="1">
        <f t="shared" si="1"/>
        <v>9</v>
      </c>
    </row>
    <row r="28" spans="1:17" x14ac:dyDescent="0.25">
      <c r="F28" s="1">
        <v>14</v>
      </c>
      <c r="G28" s="1">
        <v>3062</v>
      </c>
      <c r="H28" s="1">
        <v>3071</v>
      </c>
      <c r="I28" s="1">
        <f t="shared" si="1"/>
        <v>0</v>
      </c>
      <c r="K28" s="1" t="s">
        <v>14</v>
      </c>
      <c r="L28" s="1" t="s">
        <v>12</v>
      </c>
      <c r="M28" s="1" t="s">
        <v>13</v>
      </c>
      <c r="N28" s="1" t="s">
        <v>15</v>
      </c>
      <c r="P28" s="1" t="s">
        <v>16</v>
      </c>
      <c r="Q28" s="1" t="s">
        <v>17</v>
      </c>
    </row>
    <row r="29" spans="1:17" x14ac:dyDescent="0.25">
      <c r="F29" s="1">
        <v>9</v>
      </c>
      <c r="G29" s="1">
        <v>3071</v>
      </c>
      <c r="H29" s="1">
        <v>3089</v>
      </c>
      <c r="I29" s="1">
        <f t="shared" si="1"/>
        <v>18</v>
      </c>
      <c r="K29" s="1" t="s">
        <v>18</v>
      </c>
      <c r="L29" s="1">
        <f>MIN($D$5:$D$25)</f>
        <v>1</v>
      </c>
      <c r="M29" s="1">
        <f>MIN($I$5:$I$87)</f>
        <v>0</v>
      </c>
      <c r="N29" s="1">
        <v>0</v>
      </c>
    </row>
    <row r="30" spans="1:17" x14ac:dyDescent="0.25">
      <c r="F30" s="1">
        <v>15</v>
      </c>
      <c r="G30" s="1">
        <v>3089</v>
      </c>
      <c r="H30" s="1">
        <v>3113</v>
      </c>
      <c r="I30" s="1">
        <f t="shared" si="1"/>
        <v>24</v>
      </c>
      <c r="K30" s="1" t="s">
        <v>19</v>
      </c>
      <c r="L30" s="1">
        <f>QUARTILE($D$5:$D$25,1)</f>
        <v>13</v>
      </c>
      <c r="M30" s="1">
        <f>QUARTILE($I$5:$I$87,1)</f>
        <v>3.5</v>
      </c>
    </row>
    <row r="31" spans="1:17" x14ac:dyDescent="0.25">
      <c r="F31" s="1">
        <v>13</v>
      </c>
      <c r="G31" s="1">
        <v>3271</v>
      </c>
      <c r="H31" s="1">
        <v>3117</v>
      </c>
      <c r="I31" s="1">
        <f t="shared" si="1"/>
        <v>4</v>
      </c>
      <c r="K31" s="1" t="s">
        <v>20</v>
      </c>
      <c r="L31" s="1">
        <f>QUARTILE($D$5:$D$25,2)</f>
        <v>29</v>
      </c>
      <c r="M31" s="1">
        <f>QUARTILE($I$5:$I$87,2)</f>
        <v>7</v>
      </c>
    </row>
    <row r="32" spans="1:17" x14ac:dyDescent="0.25">
      <c r="F32" s="1">
        <v>14</v>
      </c>
      <c r="G32" s="1">
        <v>3113</v>
      </c>
      <c r="H32" s="1">
        <v>3140</v>
      </c>
      <c r="I32" s="1">
        <f t="shared" si="1"/>
        <v>23</v>
      </c>
      <c r="K32" s="1" t="s">
        <v>21</v>
      </c>
      <c r="L32" s="1">
        <f>QUARTILE($D$5:$D$25,3)</f>
        <v>47</v>
      </c>
      <c r="M32" s="1">
        <f>QUARTILE($I$5:$I$87,3)</f>
        <v>13.5</v>
      </c>
    </row>
    <row r="33" spans="6:13" x14ac:dyDescent="0.25">
      <c r="F33" s="1">
        <v>7</v>
      </c>
      <c r="G33" s="1">
        <v>3117</v>
      </c>
      <c r="H33" s="1">
        <v>3147</v>
      </c>
      <c r="I33" s="1">
        <f t="shared" si="1"/>
        <v>7</v>
      </c>
      <c r="K33" s="1" t="s">
        <v>22</v>
      </c>
      <c r="L33" s="1">
        <f>MAX($D$5:$D$25,1)</f>
        <v>101</v>
      </c>
      <c r="M33" s="1">
        <f>MAX($I$5:$I$87,1)</f>
        <v>70</v>
      </c>
    </row>
    <row r="34" spans="6:13" x14ac:dyDescent="0.25">
      <c r="F34" s="1">
        <v>14</v>
      </c>
      <c r="G34" s="1">
        <v>3212</v>
      </c>
      <c r="H34" s="1">
        <v>3161</v>
      </c>
      <c r="I34" s="1">
        <f t="shared" si="1"/>
        <v>14</v>
      </c>
      <c r="K34" s="1" t="s">
        <v>23</v>
      </c>
      <c r="L34" s="1">
        <f>AVERAGE($D$5:$D$25)</f>
        <v>31.952380952380953</v>
      </c>
      <c r="M34" s="1">
        <f>AVERAGE($I$5:$I$87)</f>
        <v>10.819277108433734</v>
      </c>
    </row>
    <row r="35" spans="6:13" x14ac:dyDescent="0.25">
      <c r="F35" s="1">
        <v>15</v>
      </c>
      <c r="G35" s="1">
        <v>3140</v>
      </c>
      <c r="H35" s="1">
        <v>3174</v>
      </c>
      <c r="I35" s="1">
        <f t="shared" si="1"/>
        <v>13</v>
      </c>
      <c r="K35" s="1" t="s">
        <v>24</v>
      </c>
      <c r="L35" s="1">
        <f t="shared" ref="L35:M37" si="6">L31-L30</f>
        <v>16</v>
      </c>
      <c r="M35" s="1">
        <f t="shared" si="6"/>
        <v>3.5</v>
      </c>
    </row>
    <row r="36" spans="6:13" x14ac:dyDescent="0.25">
      <c r="F36" s="1">
        <v>13</v>
      </c>
      <c r="G36" s="1">
        <v>3147</v>
      </c>
      <c r="H36" s="1">
        <v>3193</v>
      </c>
      <c r="I36" s="1">
        <f t="shared" si="1"/>
        <v>19</v>
      </c>
      <c r="K36" s="1" t="s">
        <v>25</v>
      </c>
      <c r="L36" s="1">
        <f t="shared" si="6"/>
        <v>18</v>
      </c>
      <c r="M36" s="1">
        <f t="shared" si="6"/>
        <v>6.5</v>
      </c>
    </row>
    <row r="37" spans="6:13" x14ac:dyDescent="0.25">
      <c r="F37" s="1">
        <v>15</v>
      </c>
      <c r="G37" s="1">
        <v>3161</v>
      </c>
      <c r="H37" s="1">
        <v>3212</v>
      </c>
      <c r="I37" s="1">
        <f t="shared" si="1"/>
        <v>19</v>
      </c>
      <c r="K37" s="1" t="s">
        <v>26</v>
      </c>
      <c r="L37" s="1">
        <f t="shared" si="6"/>
        <v>54</v>
      </c>
      <c r="M37" s="1">
        <f t="shared" si="6"/>
        <v>56.5</v>
      </c>
    </row>
    <row r="38" spans="6:13" x14ac:dyDescent="0.25">
      <c r="F38" s="1">
        <v>7</v>
      </c>
      <c r="G38" s="1">
        <v>3174</v>
      </c>
      <c r="H38" s="1">
        <v>3221</v>
      </c>
      <c r="I38" s="1">
        <f t="shared" si="1"/>
        <v>9</v>
      </c>
      <c r="K38" s="1" t="s">
        <v>27</v>
      </c>
      <c r="L38" s="1">
        <f>L30-L29</f>
        <v>12</v>
      </c>
      <c r="M38" s="1">
        <f>M30-M29</f>
        <v>3.5</v>
      </c>
    </row>
    <row r="39" spans="6:13" x14ac:dyDescent="0.25">
      <c r="F39" s="1">
        <v>15</v>
      </c>
      <c r="G39" s="1">
        <v>3193</v>
      </c>
      <c r="H39" s="1">
        <v>3229</v>
      </c>
      <c r="I39" s="1">
        <f t="shared" si="1"/>
        <v>8</v>
      </c>
    </row>
    <row r="40" spans="6:13" x14ac:dyDescent="0.25">
      <c r="F40" s="1">
        <v>13</v>
      </c>
      <c r="G40" s="1">
        <v>3221</v>
      </c>
      <c r="H40" s="1">
        <v>3246</v>
      </c>
      <c r="I40" s="1">
        <f t="shared" si="1"/>
        <v>17</v>
      </c>
      <c r="K40" s="1" t="s">
        <v>28</v>
      </c>
    </row>
    <row r="41" spans="6:13" x14ac:dyDescent="0.25">
      <c r="F41" s="1">
        <v>5</v>
      </c>
      <c r="G41" s="1">
        <v>3229</v>
      </c>
      <c r="H41" s="1">
        <v>3251</v>
      </c>
      <c r="I41" s="1">
        <f t="shared" si="1"/>
        <v>5</v>
      </c>
      <c r="K41" s="1" t="s">
        <v>19</v>
      </c>
      <c r="L41" s="1">
        <v>13</v>
      </c>
      <c r="M41" s="1">
        <v>3.5</v>
      </c>
    </row>
    <row r="42" spans="6:13" x14ac:dyDescent="0.25">
      <c r="F42" s="1">
        <v>9</v>
      </c>
      <c r="G42" s="1">
        <v>3246</v>
      </c>
      <c r="H42" s="1">
        <v>3254</v>
      </c>
      <c r="I42" s="1">
        <f t="shared" si="1"/>
        <v>3</v>
      </c>
      <c r="K42" s="1" t="s">
        <v>24</v>
      </c>
      <c r="L42" s="1">
        <v>16</v>
      </c>
      <c r="M42" s="1">
        <v>3.5</v>
      </c>
    </row>
    <row r="43" spans="6:13" x14ac:dyDescent="0.25">
      <c r="F43" s="1">
        <v>21</v>
      </c>
      <c r="G43" s="1">
        <v>3251</v>
      </c>
      <c r="H43" s="1">
        <v>3257</v>
      </c>
      <c r="I43" s="1">
        <f t="shared" si="1"/>
        <v>3</v>
      </c>
      <c r="K43" s="1" t="s">
        <v>25</v>
      </c>
      <c r="L43" s="1">
        <v>18</v>
      </c>
      <c r="M43" s="1">
        <v>6.5</v>
      </c>
    </row>
    <row r="44" spans="6:13" x14ac:dyDescent="0.25">
      <c r="F44" s="1">
        <v>15</v>
      </c>
      <c r="G44" s="1">
        <v>3254</v>
      </c>
      <c r="H44" s="1">
        <v>3259</v>
      </c>
      <c r="I44" s="1">
        <f t="shared" si="1"/>
        <v>2</v>
      </c>
      <c r="K44" s="1" t="s">
        <v>27</v>
      </c>
      <c r="L44" s="1">
        <v>12</v>
      </c>
      <c r="M44" s="1">
        <v>3.5</v>
      </c>
    </row>
    <row r="45" spans="6:13" x14ac:dyDescent="0.25">
      <c r="F45" s="1">
        <v>9</v>
      </c>
      <c r="G45" s="1">
        <v>3259</v>
      </c>
      <c r="H45" s="1">
        <v>3267</v>
      </c>
      <c r="I45" s="1">
        <f t="shared" si="1"/>
        <v>8</v>
      </c>
      <c r="K45" s="1" t="s">
        <v>26</v>
      </c>
      <c r="L45" s="1">
        <v>54</v>
      </c>
      <c r="M45" s="1">
        <v>56.5</v>
      </c>
    </row>
    <row r="46" spans="6:13" x14ac:dyDescent="0.25">
      <c r="F46" s="1">
        <v>13</v>
      </c>
      <c r="G46" s="1">
        <v>3267</v>
      </c>
      <c r="H46" s="1">
        <v>3269</v>
      </c>
      <c r="I46" s="1">
        <f t="shared" si="1"/>
        <v>2</v>
      </c>
    </row>
    <row r="47" spans="6:13" x14ac:dyDescent="0.25">
      <c r="F47" s="1">
        <v>15</v>
      </c>
      <c r="G47" s="1">
        <v>3269</v>
      </c>
      <c r="H47" s="1">
        <v>3271</v>
      </c>
      <c r="I47" s="1">
        <f t="shared" si="1"/>
        <v>2</v>
      </c>
    </row>
    <row r="48" spans="6:13" x14ac:dyDescent="0.25">
      <c r="F48" s="1">
        <v>14</v>
      </c>
      <c r="G48" s="1">
        <v>3275</v>
      </c>
      <c r="H48" s="1">
        <v>3275</v>
      </c>
      <c r="I48" s="1">
        <f t="shared" si="1"/>
        <v>4</v>
      </c>
    </row>
    <row r="49" spans="6:9" x14ac:dyDescent="0.25">
      <c r="F49" s="1">
        <v>5</v>
      </c>
      <c r="G49" s="1">
        <v>3280</v>
      </c>
      <c r="H49" s="1">
        <v>3280</v>
      </c>
      <c r="I49" s="1">
        <f t="shared" si="1"/>
        <v>5</v>
      </c>
    </row>
    <row r="50" spans="6:9" x14ac:dyDescent="0.25">
      <c r="F50" s="1">
        <v>15</v>
      </c>
      <c r="G50" s="1">
        <v>3287</v>
      </c>
      <c r="H50" s="1">
        <v>3287</v>
      </c>
      <c r="I50" s="1">
        <f t="shared" si="1"/>
        <v>7</v>
      </c>
    </row>
    <row r="51" spans="6:9" x14ac:dyDescent="0.25">
      <c r="F51" s="1">
        <v>9</v>
      </c>
      <c r="G51" s="1">
        <v>3291</v>
      </c>
      <c r="H51" s="1">
        <v>3291</v>
      </c>
      <c r="I51" s="1">
        <f t="shared" si="1"/>
        <v>4</v>
      </c>
    </row>
    <row r="52" spans="6:9" x14ac:dyDescent="0.25">
      <c r="F52" s="1">
        <v>5</v>
      </c>
      <c r="G52" s="1">
        <v>3295</v>
      </c>
      <c r="H52" s="1">
        <v>3295</v>
      </c>
      <c r="I52" s="1">
        <f t="shared" si="1"/>
        <v>4</v>
      </c>
    </row>
    <row r="53" spans="6:9" x14ac:dyDescent="0.25">
      <c r="F53" s="1">
        <v>15</v>
      </c>
      <c r="G53" s="1">
        <v>3299</v>
      </c>
      <c r="H53" s="1">
        <v>3299</v>
      </c>
      <c r="I53" s="1">
        <f t="shared" si="1"/>
        <v>4</v>
      </c>
    </row>
    <row r="54" spans="6:9" x14ac:dyDescent="0.25">
      <c r="F54" s="1">
        <v>7</v>
      </c>
      <c r="G54" s="1">
        <v>3311</v>
      </c>
      <c r="H54" s="1">
        <v>3311</v>
      </c>
      <c r="I54" s="1">
        <f t="shared" si="1"/>
        <v>12</v>
      </c>
    </row>
    <row r="55" spans="6:9" x14ac:dyDescent="0.25">
      <c r="F55" s="1">
        <v>13</v>
      </c>
      <c r="G55" s="1">
        <v>3519</v>
      </c>
      <c r="H55" s="1">
        <v>3317</v>
      </c>
      <c r="I55" s="1">
        <f t="shared" si="1"/>
        <v>6</v>
      </c>
    </row>
    <row r="56" spans="6:9" x14ac:dyDescent="0.25">
      <c r="F56" s="1">
        <v>9</v>
      </c>
      <c r="G56" s="1">
        <v>3317</v>
      </c>
      <c r="H56" s="1">
        <v>3320</v>
      </c>
      <c r="I56" s="1">
        <f t="shared" si="1"/>
        <v>3</v>
      </c>
    </row>
    <row r="57" spans="6:9" x14ac:dyDescent="0.25">
      <c r="F57" s="1">
        <v>13</v>
      </c>
      <c r="G57" s="1">
        <v>3320</v>
      </c>
      <c r="H57" s="1">
        <v>3321</v>
      </c>
      <c r="I57" s="1">
        <f t="shared" si="1"/>
        <v>1</v>
      </c>
    </row>
    <row r="58" spans="6:9" x14ac:dyDescent="0.25">
      <c r="F58" s="1">
        <v>11</v>
      </c>
      <c r="G58" s="1">
        <v>3321</v>
      </c>
      <c r="H58" s="1">
        <v>3340</v>
      </c>
      <c r="I58" s="1">
        <f t="shared" si="1"/>
        <v>19</v>
      </c>
    </row>
    <row r="59" spans="6:9" x14ac:dyDescent="0.25">
      <c r="F59" s="1">
        <v>14</v>
      </c>
      <c r="G59" s="1">
        <v>3340</v>
      </c>
      <c r="H59" s="1">
        <v>3348</v>
      </c>
      <c r="I59" s="1">
        <f t="shared" si="1"/>
        <v>8</v>
      </c>
    </row>
    <row r="60" spans="6:9" x14ac:dyDescent="0.25">
      <c r="F60" s="1">
        <v>5</v>
      </c>
      <c r="G60" s="1">
        <v>3348</v>
      </c>
      <c r="H60" s="1">
        <v>3356</v>
      </c>
      <c r="I60" s="1">
        <f t="shared" si="1"/>
        <v>8</v>
      </c>
    </row>
    <row r="61" spans="6:9" x14ac:dyDescent="0.25">
      <c r="F61" s="1">
        <v>5</v>
      </c>
      <c r="G61" s="1">
        <v>3356</v>
      </c>
      <c r="H61" s="1">
        <v>3361</v>
      </c>
      <c r="I61" s="1">
        <f t="shared" si="1"/>
        <v>5</v>
      </c>
    </row>
    <row r="62" spans="6:9" x14ac:dyDescent="0.25">
      <c r="F62" s="1">
        <v>7</v>
      </c>
      <c r="G62" s="1">
        <v>3361</v>
      </c>
      <c r="H62" s="1">
        <v>3362</v>
      </c>
      <c r="I62" s="1">
        <f t="shared" si="1"/>
        <v>1</v>
      </c>
    </row>
    <row r="63" spans="6:9" x14ac:dyDescent="0.25">
      <c r="F63" s="1">
        <v>21</v>
      </c>
      <c r="G63" s="1">
        <v>3362</v>
      </c>
      <c r="H63" s="1">
        <v>3382</v>
      </c>
      <c r="I63" s="1">
        <f t="shared" si="1"/>
        <v>20</v>
      </c>
    </row>
    <row r="64" spans="6:9" x14ac:dyDescent="0.25">
      <c r="F64" s="1">
        <v>9</v>
      </c>
      <c r="G64" s="1">
        <v>3382</v>
      </c>
      <c r="H64" s="1">
        <v>3383</v>
      </c>
      <c r="I64" s="1">
        <f t="shared" si="1"/>
        <v>1</v>
      </c>
    </row>
    <row r="65" spans="6:9" x14ac:dyDescent="0.25">
      <c r="F65" s="1">
        <v>13</v>
      </c>
      <c r="G65" s="1">
        <v>3383</v>
      </c>
      <c r="H65" s="1">
        <v>3385</v>
      </c>
      <c r="I65" s="1">
        <f t="shared" si="1"/>
        <v>2</v>
      </c>
    </row>
    <row r="66" spans="6:9" x14ac:dyDescent="0.25">
      <c r="F66" s="1">
        <v>21</v>
      </c>
      <c r="G66" s="1">
        <v>3385</v>
      </c>
      <c r="H66" s="1">
        <v>3386</v>
      </c>
      <c r="I66" s="1">
        <f t="shared" si="1"/>
        <v>1</v>
      </c>
    </row>
    <row r="67" spans="6:9" x14ac:dyDescent="0.25">
      <c r="F67" s="1">
        <v>14</v>
      </c>
      <c r="G67" s="1">
        <v>3386</v>
      </c>
      <c r="H67" s="1">
        <v>3394</v>
      </c>
      <c r="I67" s="1">
        <f t="shared" si="1"/>
        <v>8</v>
      </c>
    </row>
    <row r="68" spans="6:9" x14ac:dyDescent="0.25">
      <c r="F68" s="1">
        <v>21</v>
      </c>
      <c r="G68" s="1">
        <v>3394</v>
      </c>
      <c r="H68" s="1">
        <v>3404</v>
      </c>
      <c r="I68" s="1">
        <f t="shared" si="1"/>
        <v>10</v>
      </c>
    </row>
    <row r="69" spans="6:9" x14ac:dyDescent="0.25">
      <c r="F69" s="1">
        <v>13</v>
      </c>
      <c r="G69" s="1">
        <v>3404</v>
      </c>
      <c r="H69" s="1">
        <v>3408</v>
      </c>
      <c r="I69" s="1">
        <f t="shared" si="1"/>
        <v>4</v>
      </c>
    </row>
    <row r="70" spans="6:9" x14ac:dyDescent="0.25">
      <c r="F70" s="1">
        <v>10</v>
      </c>
      <c r="G70" s="1">
        <v>3408</v>
      </c>
      <c r="H70" s="1">
        <v>3414</v>
      </c>
      <c r="I70" s="1">
        <f t="shared" ref="I70:I87" si="7">H70-H69</f>
        <v>6</v>
      </c>
    </row>
    <row r="71" spans="6:9" x14ac:dyDescent="0.25">
      <c r="F71" s="1">
        <v>5</v>
      </c>
      <c r="G71" s="1">
        <v>3414</v>
      </c>
      <c r="H71" s="1">
        <v>3423</v>
      </c>
      <c r="I71" s="1">
        <f t="shared" si="7"/>
        <v>9</v>
      </c>
    </row>
    <row r="72" spans="6:9" x14ac:dyDescent="0.25">
      <c r="F72" s="1">
        <v>10</v>
      </c>
      <c r="G72" s="1">
        <v>3423</v>
      </c>
      <c r="H72" s="1">
        <v>3477</v>
      </c>
      <c r="I72" s="1">
        <f t="shared" si="7"/>
        <v>54</v>
      </c>
    </row>
    <row r="73" spans="6:9" x14ac:dyDescent="0.25">
      <c r="F73" s="1">
        <v>9</v>
      </c>
      <c r="G73" s="1">
        <v>3477</v>
      </c>
      <c r="H73" s="1">
        <v>3481</v>
      </c>
      <c r="I73" s="1">
        <f t="shared" si="7"/>
        <v>4</v>
      </c>
    </row>
    <row r="74" spans="6:9" x14ac:dyDescent="0.25">
      <c r="F74" s="1">
        <v>9</v>
      </c>
      <c r="G74" s="1">
        <v>3481</v>
      </c>
      <c r="H74" s="1">
        <v>3484</v>
      </c>
      <c r="I74" s="1">
        <f t="shared" si="7"/>
        <v>3</v>
      </c>
    </row>
    <row r="75" spans="6:9" x14ac:dyDescent="0.25">
      <c r="F75" s="1">
        <v>9</v>
      </c>
      <c r="G75" s="1">
        <v>3484</v>
      </c>
      <c r="H75" s="1">
        <v>3488</v>
      </c>
      <c r="I75" s="1">
        <f t="shared" si="7"/>
        <v>4</v>
      </c>
    </row>
    <row r="76" spans="6:9" x14ac:dyDescent="0.25">
      <c r="F76" s="1">
        <v>9</v>
      </c>
      <c r="G76" s="1">
        <v>3488</v>
      </c>
      <c r="H76" s="1">
        <v>3495</v>
      </c>
      <c r="I76" s="1">
        <f t="shared" si="7"/>
        <v>7</v>
      </c>
    </row>
    <row r="77" spans="6:9" x14ac:dyDescent="0.25">
      <c r="F77" s="1">
        <v>9</v>
      </c>
      <c r="G77" s="1">
        <v>3495</v>
      </c>
      <c r="H77" s="1">
        <v>3497</v>
      </c>
      <c r="I77" s="1">
        <f t="shared" si="7"/>
        <v>2</v>
      </c>
    </row>
    <row r="78" spans="6:9" x14ac:dyDescent="0.25">
      <c r="F78" s="1">
        <v>13</v>
      </c>
      <c r="G78" s="1">
        <v>3497</v>
      </c>
      <c r="H78" s="1">
        <v>3505</v>
      </c>
      <c r="I78" s="1">
        <f t="shared" si="7"/>
        <v>8</v>
      </c>
    </row>
    <row r="79" spans="6:9" x14ac:dyDescent="0.25">
      <c r="F79" s="1">
        <v>15</v>
      </c>
      <c r="G79" s="1">
        <v>3505</v>
      </c>
      <c r="H79" s="1">
        <v>3505</v>
      </c>
      <c r="I79" s="1">
        <f t="shared" si="7"/>
        <v>0</v>
      </c>
    </row>
    <row r="80" spans="6:9" x14ac:dyDescent="0.25">
      <c r="F80" s="1">
        <v>21</v>
      </c>
      <c r="G80" s="1">
        <v>3505</v>
      </c>
      <c r="H80" s="1">
        <v>3512</v>
      </c>
      <c r="I80" s="1">
        <f t="shared" si="7"/>
        <v>7</v>
      </c>
    </row>
    <row r="81" spans="6:9" x14ac:dyDescent="0.25">
      <c r="F81" s="1">
        <v>12</v>
      </c>
      <c r="G81" s="1">
        <v>3512</v>
      </c>
      <c r="H81" s="1">
        <v>3519</v>
      </c>
      <c r="I81" s="1">
        <f t="shared" si="7"/>
        <v>7</v>
      </c>
    </row>
    <row r="82" spans="6:9" x14ac:dyDescent="0.25">
      <c r="F82" s="1">
        <v>14</v>
      </c>
      <c r="G82" s="1">
        <v>3527</v>
      </c>
      <c r="H82" s="1">
        <v>3527</v>
      </c>
      <c r="I82" s="1">
        <f t="shared" si="7"/>
        <v>8</v>
      </c>
    </row>
    <row r="83" spans="6:9" x14ac:dyDescent="0.25">
      <c r="F83" s="1">
        <v>13</v>
      </c>
      <c r="G83" s="1">
        <v>3531</v>
      </c>
      <c r="H83" s="1">
        <v>3531</v>
      </c>
      <c r="I83" s="1">
        <f t="shared" si="7"/>
        <v>4</v>
      </c>
    </row>
    <row r="84" spans="6:9" x14ac:dyDescent="0.25">
      <c r="F84" s="1">
        <v>11</v>
      </c>
      <c r="G84" s="1">
        <v>3539</v>
      </c>
      <c r="H84" s="1">
        <v>3539</v>
      </c>
      <c r="I84" s="1">
        <f t="shared" si="7"/>
        <v>8</v>
      </c>
    </row>
    <row r="85" spans="6:9" x14ac:dyDescent="0.25">
      <c r="F85" s="1">
        <v>7</v>
      </c>
      <c r="G85" s="1">
        <v>3563</v>
      </c>
      <c r="H85" s="1">
        <v>3563</v>
      </c>
      <c r="I85" s="1">
        <f t="shared" si="7"/>
        <v>24</v>
      </c>
    </row>
    <row r="86" spans="6:9" x14ac:dyDescent="0.25">
      <c r="F86" s="1">
        <v>21</v>
      </c>
      <c r="G86" s="1">
        <v>3598</v>
      </c>
      <c r="H86" s="1">
        <v>3598</v>
      </c>
      <c r="I86" s="1">
        <f t="shared" si="7"/>
        <v>35</v>
      </c>
    </row>
    <row r="87" spans="6:9" x14ac:dyDescent="0.25">
      <c r="F87" s="1">
        <v>21</v>
      </c>
      <c r="G87" s="1">
        <v>3610</v>
      </c>
      <c r="H87" s="1">
        <v>3610</v>
      </c>
      <c r="I87" s="1">
        <f t="shared" si="7"/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8"/>
  <sheetViews>
    <sheetView topLeftCell="A21" workbookViewId="0">
      <selection activeCell="A2" sqref="A2"/>
    </sheetView>
  </sheetViews>
  <sheetFormatPr baseColWidth="10" defaultRowHeight="15" x14ac:dyDescent="0.25"/>
  <cols>
    <col min="1" max="1" width="5.85546875" style="1" customWidth="1"/>
    <col min="2" max="2" width="9.85546875" style="4" customWidth="1"/>
    <col min="3" max="16384" width="11.42578125" style="1"/>
  </cols>
  <sheetData>
    <row r="1" spans="1:16" x14ac:dyDescent="0.25">
      <c r="A1" s="1" t="s">
        <v>201</v>
      </c>
    </row>
    <row r="2" spans="1:16" s="2" customFormat="1" x14ac:dyDescent="0.25">
      <c r="A2" s="2" t="s">
        <v>40</v>
      </c>
      <c r="B2" s="3" t="s">
        <v>29</v>
      </c>
      <c r="C2" s="2" t="s">
        <v>30</v>
      </c>
    </row>
    <row r="3" spans="1:16" x14ac:dyDescent="0.25">
      <c r="A3" s="1">
        <v>1</v>
      </c>
      <c r="B3" s="4">
        <v>2.5422062350119905</v>
      </c>
      <c r="C3" s="1">
        <f>B3/0.4</f>
        <v>6.3555155875299763</v>
      </c>
      <c r="H3" s="1" t="s">
        <v>31</v>
      </c>
    </row>
    <row r="4" spans="1:16" x14ac:dyDescent="0.25">
      <c r="A4" s="5">
        <v>2</v>
      </c>
      <c r="B4" s="4">
        <v>2.6227817745803357</v>
      </c>
      <c r="C4" s="1">
        <f t="shared" ref="C4:C25" si="0">B4/0.4</f>
        <v>6.5569544364508392</v>
      </c>
      <c r="I4" s="1" t="s">
        <v>32</v>
      </c>
      <c r="K4" s="1" t="s">
        <v>14</v>
      </c>
      <c r="L4" s="1" t="s">
        <v>12</v>
      </c>
      <c r="M4" s="1" t="s">
        <v>13</v>
      </c>
      <c r="O4" s="1" t="s">
        <v>33</v>
      </c>
      <c r="P4" s="1" t="s">
        <v>34</v>
      </c>
    </row>
    <row r="5" spans="1:16" x14ac:dyDescent="0.25">
      <c r="A5" s="1">
        <v>3</v>
      </c>
      <c r="B5" s="4">
        <v>2.6534772182254196</v>
      </c>
      <c r="C5" s="1">
        <f t="shared" si="0"/>
        <v>6.6336930455635486</v>
      </c>
      <c r="H5" s="1">
        <v>58</v>
      </c>
      <c r="I5" s="1">
        <v>58</v>
      </c>
      <c r="K5" s="1" t="s">
        <v>18</v>
      </c>
      <c r="L5" s="1">
        <f>MIN($H$5:$H$61)</f>
        <v>0</v>
      </c>
      <c r="M5" s="1">
        <f>MIN($I$5:$I$1118)</f>
        <v>0</v>
      </c>
    </row>
    <row r="6" spans="1:16" x14ac:dyDescent="0.25">
      <c r="A6" s="5">
        <v>4</v>
      </c>
      <c r="B6" s="4">
        <v>2.6985611510791365</v>
      </c>
      <c r="C6" s="1">
        <f t="shared" si="0"/>
        <v>6.7464028776978413</v>
      </c>
      <c r="H6" s="1">
        <v>93</v>
      </c>
      <c r="I6" s="1">
        <v>43</v>
      </c>
      <c r="K6" s="1" t="s">
        <v>19</v>
      </c>
      <c r="L6" s="1">
        <f>QUARTILE($H$5:$H$61,1)</f>
        <v>5</v>
      </c>
      <c r="M6" s="1">
        <f>QUARTILE($I$5:$I$1118,1)</f>
        <v>0</v>
      </c>
    </row>
    <row r="7" spans="1:16" x14ac:dyDescent="0.25">
      <c r="A7" s="1">
        <v>5</v>
      </c>
      <c r="B7" s="4">
        <v>2.7062350119904077</v>
      </c>
      <c r="C7" s="1">
        <f t="shared" si="0"/>
        <v>6.7655875299760186</v>
      </c>
      <c r="H7" s="1">
        <v>26</v>
      </c>
      <c r="I7" s="1">
        <v>11</v>
      </c>
      <c r="K7" s="1" t="s">
        <v>20</v>
      </c>
      <c r="L7" s="1">
        <f>QUARTILE($H$5:$H$61,2)</f>
        <v>25</v>
      </c>
      <c r="M7" s="1">
        <f>QUARTILE($I$5:$I$1118,2)</f>
        <v>1</v>
      </c>
    </row>
    <row r="8" spans="1:16" x14ac:dyDescent="0.25">
      <c r="A8" s="5">
        <v>6</v>
      </c>
      <c r="B8" s="4">
        <v>2.741726618705036</v>
      </c>
      <c r="C8" s="1">
        <f t="shared" si="0"/>
        <v>6.8543165467625897</v>
      </c>
      <c r="H8" s="1">
        <v>109</v>
      </c>
      <c r="I8" s="1">
        <v>7</v>
      </c>
      <c r="K8" s="1" t="s">
        <v>21</v>
      </c>
      <c r="L8" s="1">
        <f>QUARTILE($H$5:$H$61,3)</f>
        <v>61</v>
      </c>
      <c r="M8" s="1">
        <f>QUARTILE($I$5:$I$1118,3)</f>
        <v>3</v>
      </c>
    </row>
    <row r="9" spans="1:16" x14ac:dyDescent="0.25">
      <c r="A9" s="1">
        <v>7</v>
      </c>
      <c r="B9" s="4">
        <v>2.7800959232613911</v>
      </c>
      <c r="C9" s="1">
        <f t="shared" si="0"/>
        <v>6.9502398081534773</v>
      </c>
      <c r="H9" s="1">
        <v>29</v>
      </c>
      <c r="I9" s="1">
        <v>4</v>
      </c>
      <c r="K9" s="1" t="s">
        <v>22</v>
      </c>
      <c r="L9" s="1">
        <f>MAX($H$5:$H$61,1)</f>
        <v>174</v>
      </c>
      <c r="M9" s="1">
        <f>MAX($I$5:$I$1118,1)</f>
        <v>163</v>
      </c>
    </row>
    <row r="10" spans="1:16" x14ac:dyDescent="0.25">
      <c r="A10" s="5">
        <v>8</v>
      </c>
      <c r="B10" s="4">
        <v>2.9575539568345324</v>
      </c>
      <c r="C10" s="1">
        <f t="shared" si="0"/>
        <v>7.3938848920863309</v>
      </c>
      <c r="H10" s="1">
        <v>53</v>
      </c>
      <c r="I10" s="1">
        <v>163</v>
      </c>
      <c r="K10" s="1" t="s">
        <v>23</v>
      </c>
      <c r="L10" s="1">
        <f>AVERAGE($H$5:$H$61)</f>
        <v>37.842105263157897</v>
      </c>
      <c r="M10" s="1">
        <f>AVERAGE($I$5:$I$1118)</f>
        <v>2.3662477558348294</v>
      </c>
    </row>
    <row r="11" spans="1:16" x14ac:dyDescent="0.25">
      <c r="A11" s="1">
        <v>9</v>
      </c>
      <c r="B11" s="4">
        <v>3.012230215827338</v>
      </c>
      <c r="C11" s="1">
        <f t="shared" si="0"/>
        <v>7.5305755395683445</v>
      </c>
      <c r="H11" s="1">
        <v>63</v>
      </c>
      <c r="I11" s="1">
        <v>34</v>
      </c>
      <c r="K11" s="1" t="s">
        <v>24</v>
      </c>
      <c r="L11" s="1">
        <f>L7-L6</f>
        <v>20</v>
      </c>
      <c r="M11" s="1">
        <f t="shared" ref="L11:N13" si="1">M7-M6</f>
        <v>1</v>
      </c>
    </row>
    <row r="12" spans="1:16" x14ac:dyDescent="0.25">
      <c r="A12" s="5">
        <v>10</v>
      </c>
      <c r="B12" s="4">
        <v>3.1666666666666665</v>
      </c>
      <c r="C12" s="1">
        <f t="shared" si="0"/>
        <v>7.9166666666666661</v>
      </c>
      <c r="H12" s="1">
        <v>25</v>
      </c>
      <c r="I12" s="1">
        <v>24</v>
      </c>
      <c r="K12" s="1" t="s">
        <v>25</v>
      </c>
      <c r="L12" s="1">
        <f t="shared" si="1"/>
        <v>36</v>
      </c>
      <c r="M12" s="1">
        <f t="shared" si="1"/>
        <v>2</v>
      </c>
    </row>
    <row r="13" spans="1:16" x14ac:dyDescent="0.25">
      <c r="A13" s="1">
        <v>11</v>
      </c>
      <c r="B13" s="4">
        <v>3.1858513189448443</v>
      </c>
      <c r="C13" s="1">
        <f t="shared" si="0"/>
        <v>7.9646282973621103</v>
      </c>
      <c r="H13" s="1">
        <v>17</v>
      </c>
      <c r="I13" s="1">
        <v>24</v>
      </c>
      <c r="K13" s="1" t="s">
        <v>26</v>
      </c>
      <c r="L13" s="1">
        <f t="shared" si="1"/>
        <v>113</v>
      </c>
      <c r="M13" s="1">
        <f t="shared" si="1"/>
        <v>160</v>
      </c>
    </row>
    <row r="14" spans="1:16" x14ac:dyDescent="0.25">
      <c r="A14" s="5">
        <v>12</v>
      </c>
      <c r="B14" s="4">
        <v>3.2165467625899282</v>
      </c>
      <c r="C14" s="1">
        <f t="shared" si="0"/>
        <v>8.0413669064748206</v>
      </c>
      <c r="H14" s="1">
        <v>8</v>
      </c>
      <c r="I14" s="1">
        <v>5</v>
      </c>
      <c r="K14" s="1" t="s">
        <v>27</v>
      </c>
      <c r="L14" s="1">
        <f>L6-L5</f>
        <v>5</v>
      </c>
      <c r="M14" s="1">
        <f>M6-M5</f>
        <v>0</v>
      </c>
    </row>
    <row r="15" spans="1:16" x14ac:dyDescent="0.25">
      <c r="A15" s="1">
        <v>13</v>
      </c>
      <c r="B15" s="4">
        <v>3.3700239808153478</v>
      </c>
      <c r="C15" s="1">
        <f t="shared" si="0"/>
        <v>8.4250599520383691</v>
      </c>
      <c r="H15" s="1">
        <v>35</v>
      </c>
      <c r="I15" s="1">
        <v>24</v>
      </c>
    </row>
    <row r="16" spans="1:16" x14ac:dyDescent="0.25">
      <c r="A16" s="5">
        <v>14</v>
      </c>
      <c r="B16" s="4">
        <v>3.5023980815347722</v>
      </c>
      <c r="C16" s="1">
        <f t="shared" si="0"/>
        <v>8.75599520383693</v>
      </c>
      <c r="H16" s="1">
        <v>2</v>
      </c>
      <c r="I16" s="1">
        <v>27</v>
      </c>
      <c r="K16" s="1" t="s">
        <v>28</v>
      </c>
    </row>
    <row r="17" spans="1:16" x14ac:dyDescent="0.25">
      <c r="A17" s="1">
        <v>15</v>
      </c>
      <c r="B17" s="4">
        <v>3.5148681055155873</v>
      </c>
      <c r="C17" s="1">
        <f t="shared" si="0"/>
        <v>8.7871702637889673</v>
      </c>
      <c r="H17" s="1">
        <v>90</v>
      </c>
      <c r="I17" s="1">
        <v>7</v>
      </c>
      <c r="K17" s="1" t="s">
        <v>19</v>
      </c>
      <c r="L17" s="1">
        <f>L6</f>
        <v>5</v>
      </c>
      <c r="M17" s="1">
        <f>M6</f>
        <v>0</v>
      </c>
    </row>
    <row r="18" spans="1:16" x14ac:dyDescent="0.25">
      <c r="A18" s="5">
        <v>16</v>
      </c>
      <c r="B18" s="4">
        <v>3.5215827338129495</v>
      </c>
      <c r="C18" s="1">
        <f t="shared" si="0"/>
        <v>8.8039568345323733</v>
      </c>
      <c r="H18" s="1">
        <v>8</v>
      </c>
      <c r="I18" s="1">
        <v>8</v>
      </c>
      <c r="K18" s="1" t="s">
        <v>24</v>
      </c>
      <c r="L18" s="1">
        <f>L11</f>
        <v>20</v>
      </c>
      <c r="M18" s="1">
        <f>M11</f>
        <v>1</v>
      </c>
    </row>
    <row r="19" spans="1:16" x14ac:dyDescent="0.25">
      <c r="A19" s="1">
        <v>17</v>
      </c>
      <c r="B19" s="4">
        <v>3.5311750599520382</v>
      </c>
      <c r="C19" s="1">
        <f t="shared" si="0"/>
        <v>8.827937649880095</v>
      </c>
      <c r="H19" s="1">
        <v>34</v>
      </c>
      <c r="I19" s="1">
        <v>8</v>
      </c>
      <c r="K19" s="1" t="s">
        <v>25</v>
      </c>
      <c r="L19" s="1">
        <f>L12</f>
        <v>36</v>
      </c>
      <c r="M19" s="1">
        <f>M12</f>
        <v>2</v>
      </c>
    </row>
    <row r="20" spans="1:16" x14ac:dyDescent="0.25">
      <c r="A20" s="5">
        <v>18</v>
      </c>
      <c r="B20" s="4">
        <v>3.6270983213429258</v>
      </c>
      <c r="C20" s="1">
        <f t="shared" si="0"/>
        <v>9.0677458033573135</v>
      </c>
      <c r="H20" s="1">
        <v>18</v>
      </c>
      <c r="I20" s="1">
        <v>35</v>
      </c>
      <c r="K20" s="1" t="s">
        <v>27</v>
      </c>
      <c r="L20" s="1">
        <f>L14</f>
        <v>5</v>
      </c>
      <c r="M20" s="1">
        <f>M14</f>
        <v>0</v>
      </c>
    </row>
    <row r="21" spans="1:16" x14ac:dyDescent="0.25">
      <c r="A21" s="1">
        <v>19</v>
      </c>
      <c r="B21" s="4">
        <v>3.6462829736211031</v>
      </c>
      <c r="C21" s="1">
        <f t="shared" si="0"/>
        <v>9.1157074340527569</v>
      </c>
      <c r="H21" s="1">
        <v>1</v>
      </c>
      <c r="I21" s="1">
        <v>7</v>
      </c>
      <c r="K21" s="1" t="s">
        <v>26</v>
      </c>
      <c r="L21" s="1">
        <f>L13</f>
        <v>113</v>
      </c>
      <c r="M21" s="1">
        <f>M13</f>
        <v>160</v>
      </c>
    </row>
    <row r="22" spans="1:16" x14ac:dyDescent="0.25">
      <c r="A22" s="5">
        <v>20</v>
      </c>
      <c r="B22" s="4">
        <v>3.6980815347721823</v>
      </c>
      <c r="C22" s="1">
        <f t="shared" si="0"/>
        <v>9.2452038369304557</v>
      </c>
      <c r="H22" s="1">
        <v>20</v>
      </c>
      <c r="I22" s="1">
        <v>4</v>
      </c>
    </row>
    <row r="23" spans="1:16" x14ac:dyDescent="0.25">
      <c r="A23" s="1">
        <v>21</v>
      </c>
      <c r="B23" s="4">
        <v>3.6990407673860908</v>
      </c>
      <c r="C23" s="1">
        <f t="shared" si="0"/>
        <v>9.2476019184652269</v>
      </c>
      <c r="H23" s="1">
        <v>49</v>
      </c>
      <c r="I23" s="1">
        <v>4</v>
      </c>
    </row>
    <row r="24" spans="1:16" x14ac:dyDescent="0.25">
      <c r="A24" s="5">
        <v>22</v>
      </c>
      <c r="B24" s="4">
        <v>4</v>
      </c>
      <c r="C24" s="1">
        <f t="shared" si="0"/>
        <v>10</v>
      </c>
      <c r="H24" s="1">
        <v>84</v>
      </c>
      <c r="I24" s="1">
        <v>4</v>
      </c>
      <c r="K24" s="1" t="s">
        <v>10</v>
      </c>
      <c r="L24" s="1" t="s">
        <v>11</v>
      </c>
      <c r="M24" s="1" t="s">
        <v>35</v>
      </c>
      <c r="N24" s="1" t="s">
        <v>12</v>
      </c>
      <c r="O24" s="1" t="s">
        <v>13</v>
      </c>
      <c r="P24" s="1" t="s">
        <v>36</v>
      </c>
    </row>
    <row r="25" spans="1:16" x14ac:dyDescent="0.25">
      <c r="A25" s="1">
        <v>23</v>
      </c>
      <c r="B25" s="4">
        <v>4</v>
      </c>
      <c r="C25" s="1">
        <f t="shared" si="0"/>
        <v>10</v>
      </c>
      <c r="H25" s="1">
        <v>5</v>
      </c>
      <c r="I25" s="1">
        <v>4</v>
      </c>
      <c r="K25" s="1">
        <v>0</v>
      </c>
      <c r="L25" s="1">
        <v>131.80000000000001</v>
      </c>
      <c r="M25" s="1">
        <v>1</v>
      </c>
      <c r="N25" s="1">
        <v>1</v>
      </c>
      <c r="O25" s="1">
        <v>5</v>
      </c>
      <c r="P25" s="1">
        <f>N25*10</f>
        <v>10</v>
      </c>
    </row>
    <row r="26" spans="1:16" x14ac:dyDescent="0.25">
      <c r="E26" s="1" t="s">
        <v>37</v>
      </c>
      <c r="F26" s="1">
        <v>7</v>
      </c>
      <c r="G26" s="1">
        <f>F26/23</f>
        <v>0.30434782608695654</v>
      </c>
      <c r="H26" s="1">
        <v>4</v>
      </c>
      <c r="I26" s="1">
        <v>13</v>
      </c>
      <c r="K26" s="1">
        <v>131.80000000000001</v>
      </c>
      <c r="L26" s="1">
        <v>263.60000000000002</v>
      </c>
      <c r="M26" s="1">
        <v>2</v>
      </c>
      <c r="N26" s="1">
        <v>2</v>
      </c>
      <c r="O26" s="1">
        <v>0</v>
      </c>
      <c r="P26" s="1">
        <f t="shared" ref="P26:P44" si="2">N26*10</f>
        <v>20</v>
      </c>
    </row>
    <row r="27" spans="1:16" x14ac:dyDescent="0.25">
      <c r="C27" s="1">
        <f>COUNTIF(C3:C25,"&lt;7")</f>
        <v>7</v>
      </c>
      <c r="E27" s="1" t="s">
        <v>38</v>
      </c>
      <c r="F27" s="1">
        <v>10</v>
      </c>
      <c r="G27" s="1">
        <f t="shared" ref="G27:G28" si="3">F27/23</f>
        <v>0.43478260869565216</v>
      </c>
      <c r="H27" s="1">
        <v>19</v>
      </c>
      <c r="I27" s="1">
        <v>3</v>
      </c>
      <c r="K27" s="1">
        <v>263.60000000000002</v>
      </c>
      <c r="L27" s="1">
        <v>395.40000000000003</v>
      </c>
      <c r="M27" s="1">
        <v>3</v>
      </c>
      <c r="N27" s="1">
        <v>3</v>
      </c>
      <c r="O27" s="1">
        <v>5</v>
      </c>
      <c r="P27" s="1">
        <f t="shared" si="2"/>
        <v>30</v>
      </c>
    </row>
    <row r="28" spans="1:16" x14ac:dyDescent="0.25">
      <c r="C28" s="1">
        <f>COUNTIF(C3:C25,"&lt;9")</f>
        <v>17</v>
      </c>
      <c r="E28" s="1" t="s">
        <v>39</v>
      </c>
      <c r="F28" s="1">
        <v>6</v>
      </c>
      <c r="G28" s="1">
        <f t="shared" si="3"/>
        <v>0.2608695652173913</v>
      </c>
      <c r="H28" s="1">
        <v>9</v>
      </c>
      <c r="I28" s="1">
        <v>4</v>
      </c>
      <c r="K28" s="1">
        <v>395.40000000000003</v>
      </c>
      <c r="L28" s="1">
        <v>527.20000000000005</v>
      </c>
      <c r="M28" s="1">
        <v>4</v>
      </c>
      <c r="N28" s="1">
        <v>6</v>
      </c>
      <c r="O28" s="1">
        <v>14</v>
      </c>
      <c r="P28" s="1">
        <f t="shared" si="2"/>
        <v>60</v>
      </c>
    </row>
    <row r="29" spans="1:16" x14ac:dyDescent="0.25">
      <c r="C29" s="1">
        <f>COUNTIF(C3:C25,"&lt;710")</f>
        <v>23</v>
      </c>
      <c r="H29" s="1">
        <v>59</v>
      </c>
      <c r="I29" s="1">
        <v>12</v>
      </c>
      <c r="K29" s="1">
        <v>527.20000000000005</v>
      </c>
      <c r="L29" s="1">
        <v>659</v>
      </c>
      <c r="M29" s="1">
        <v>5</v>
      </c>
      <c r="N29" s="1">
        <v>3</v>
      </c>
      <c r="O29" s="1">
        <v>34</v>
      </c>
      <c r="P29" s="1">
        <f t="shared" si="2"/>
        <v>30</v>
      </c>
    </row>
    <row r="30" spans="1:16" x14ac:dyDescent="0.25">
      <c r="H30" s="1">
        <v>5</v>
      </c>
      <c r="I30" s="1">
        <v>9</v>
      </c>
      <c r="K30" s="1">
        <v>659</v>
      </c>
      <c r="L30" s="1">
        <v>790.8</v>
      </c>
      <c r="M30" s="1">
        <v>6</v>
      </c>
      <c r="N30" s="1">
        <v>4</v>
      </c>
      <c r="O30" s="1">
        <v>38</v>
      </c>
      <c r="P30" s="1">
        <f t="shared" si="2"/>
        <v>40</v>
      </c>
    </row>
    <row r="31" spans="1:16" x14ac:dyDescent="0.25">
      <c r="H31" s="1">
        <v>27</v>
      </c>
      <c r="I31" s="1">
        <v>0</v>
      </c>
      <c r="K31" s="1">
        <v>790.8</v>
      </c>
      <c r="L31" s="1">
        <v>922.59999999999991</v>
      </c>
      <c r="M31" s="1">
        <v>7</v>
      </c>
      <c r="N31" s="1">
        <v>6</v>
      </c>
      <c r="O31" s="1">
        <v>35</v>
      </c>
      <c r="P31" s="1">
        <f t="shared" si="2"/>
        <v>60</v>
      </c>
    </row>
    <row r="32" spans="1:16" x14ac:dyDescent="0.25">
      <c r="H32" s="1">
        <v>57</v>
      </c>
      <c r="I32" s="1">
        <v>5</v>
      </c>
      <c r="K32" s="1">
        <v>922.59999999999991</v>
      </c>
      <c r="L32" s="1">
        <v>1054.3999999999999</v>
      </c>
      <c r="M32" s="1">
        <v>8</v>
      </c>
      <c r="N32" s="1">
        <v>6</v>
      </c>
      <c r="O32" s="1">
        <v>39</v>
      </c>
      <c r="P32" s="1">
        <f t="shared" si="2"/>
        <v>60</v>
      </c>
    </row>
    <row r="33" spans="8:16" x14ac:dyDescent="0.25">
      <c r="H33" s="1">
        <v>0</v>
      </c>
      <c r="I33" s="1">
        <v>0</v>
      </c>
      <c r="K33" s="1">
        <v>1054.3999999999999</v>
      </c>
      <c r="L33" s="1">
        <v>1186.1999999999998</v>
      </c>
      <c r="M33" s="1">
        <v>9</v>
      </c>
      <c r="N33" s="1">
        <v>5</v>
      </c>
      <c r="O33" s="1">
        <v>53</v>
      </c>
      <c r="P33" s="1">
        <f t="shared" si="2"/>
        <v>50</v>
      </c>
    </row>
    <row r="34" spans="8:16" x14ac:dyDescent="0.25">
      <c r="H34" s="1">
        <v>0</v>
      </c>
      <c r="I34" s="1">
        <v>9</v>
      </c>
      <c r="K34" s="1">
        <v>1186.1999999999998</v>
      </c>
      <c r="L34" s="1">
        <v>1317.9999999999998</v>
      </c>
      <c r="M34" s="1">
        <v>10</v>
      </c>
      <c r="N34" s="1">
        <v>3</v>
      </c>
      <c r="O34" s="1">
        <v>48</v>
      </c>
      <c r="P34" s="1">
        <f t="shared" si="2"/>
        <v>30</v>
      </c>
    </row>
    <row r="35" spans="8:16" x14ac:dyDescent="0.25">
      <c r="H35" s="1">
        <v>24</v>
      </c>
      <c r="I35" s="1">
        <v>2</v>
      </c>
      <c r="K35" s="1">
        <v>1317.9999999999998</v>
      </c>
      <c r="L35" s="1">
        <v>1449.7999999999997</v>
      </c>
      <c r="M35" s="1">
        <v>11</v>
      </c>
      <c r="N35" s="1">
        <v>3</v>
      </c>
      <c r="O35" s="1">
        <v>73</v>
      </c>
      <c r="P35" s="1">
        <f t="shared" si="2"/>
        <v>30</v>
      </c>
    </row>
    <row r="36" spans="8:16" x14ac:dyDescent="0.25">
      <c r="H36" s="1">
        <v>70</v>
      </c>
      <c r="I36" s="1">
        <v>4</v>
      </c>
      <c r="K36" s="1">
        <v>1449.7999999999997</v>
      </c>
      <c r="L36" s="1">
        <v>1581.5999999999997</v>
      </c>
      <c r="M36" s="1">
        <v>12</v>
      </c>
      <c r="N36" s="1">
        <v>3</v>
      </c>
      <c r="O36" s="1">
        <v>40</v>
      </c>
      <c r="P36" s="1">
        <f t="shared" si="2"/>
        <v>30</v>
      </c>
    </row>
    <row r="37" spans="8:16" x14ac:dyDescent="0.25">
      <c r="H37" s="1">
        <v>4</v>
      </c>
      <c r="I37" s="1">
        <v>6</v>
      </c>
      <c r="K37" s="1">
        <v>1581.5999999999997</v>
      </c>
      <c r="L37" s="1">
        <v>1713.3999999999996</v>
      </c>
      <c r="M37" s="1">
        <v>13</v>
      </c>
      <c r="N37" s="1">
        <v>3</v>
      </c>
      <c r="O37" s="1">
        <v>46</v>
      </c>
      <c r="P37" s="1">
        <f t="shared" si="2"/>
        <v>30</v>
      </c>
    </row>
    <row r="38" spans="8:16" x14ac:dyDescent="0.25">
      <c r="H38" s="1">
        <v>14</v>
      </c>
      <c r="I38" s="1">
        <v>6</v>
      </c>
      <c r="K38" s="1">
        <v>1713.3999999999996</v>
      </c>
      <c r="L38" s="1">
        <v>1845.1999999999996</v>
      </c>
      <c r="M38" s="1">
        <v>14</v>
      </c>
      <c r="N38" s="1">
        <v>4</v>
      </c>
      <c r="O38" s="1">
        <v>63</v>
      </c>
      <c r="P38" s="1">
        <f t="shared" si="2"/>
        <v>40</v>
      </c>
    </row>
    <row r="39" spans="8:16" x14ac:dyDescent="0.25">
      <c r="H39" s="1">
        <v>61</v>
      </c>
      <c r="I39" s="1">
        <v>5</v>
      </c>
      <c r="K39" s="1">
        <v>1845.1999999999996</v>
      </c>
      <c r="L39" s="1">
        <v>1976.9999999999995</v>
      </c>
      <c r="M39" s="1">
        <v>15</v>
      </c>
      <c r="N39" s="1">
        <v>3</v>
      </c>
      <c r="O39" s="1">
        <v>102</v>
      </c>
      <c r="P39" s="1">
        <f t="shared" si="2"/>
        <v>30</v>
      </c>
    </row>
    <row r="40" spans="8:16" x14ac:dyDescent="0.25">
      <c r="H40" s="1">
        <v>5</v>
      </c>
      <c r="I40" s="1">
        <v>8</v>
      </c>
      <c r="K40" s="1">
        <v>1976.9999999999995</v>
      </c>
      <c r="L40" s="1">
        <v>2108.7999999999997</v>
      </c>
      <c r="M40" s="1">
        <v>16</v>
      </c>
      <c r="N40" s="1">
        <v>1</v>
      </c>
      <c r="O40" s="1">
        <v>231</v>
      </c>
      <c r="P40" s="1">
        <f t="shared" si="2"/>
        <v>10</v>
      </c>
    </row>
    <row r="41" spans="8:16" x14ac:dyDescent="0.25">
      <c r="H41" s="1">
        <v>50</v>
      </c>
      <c r="I41" s="1">
        <v>2</v>
      </c>
      <c r="K41" s="1">
        <v>2108.7999999999997</v>
      </c>
      <c r="L41" s="1">
        <v>2240.6</v>
      </c>
      <c r="M41" s="1">
        <v>17</v>
      </c>
      <c r="N41" s="1">
        <v>1</v>
      </c>
      <c r="O41" s="1">
        <v>138</v>
      </c>
      <c r="P41" s="1">
        <f t="shared" si="2"/>
        <v>10</v>
      </c>
    </row>
    <row r="42" spans="8:16" x14ac:dyDescent="0.25">
      <c r="H42" s="1">
        <v>1</v>
      </c>
      <c r="I42" s="1">
        <v>2</v>
      </c>
      <c r="K42" s="1">
        <v>2240.6</v>
      </c>
      <c r="L42" s="1">
        <v>2372.4</v>
      </c>
      <c r="M42" s="1">
        <v>18</v>
      </c>
      <c r="N42" s="1">
        <v>0</v>
      </c>
      <c r="O42" s="1">
        <v>74</v>
      </c>
      <c r="P42" s="1">
        <f t="shared" si="2"/>
        <v>0</v>
      </c>
    </row>
    <row r="43" spans="8:16" x14ac:dyDescent="0.25">
      <c r="H43" s="1">
        <v>75</v>
      </c>
      <c r="I43" s="1">
        <v>3</v>
      </c>
      <c r="K43" s="1">
        <v>2372.4</v>
      </c>
      <c r="L43" s="1">
        <v>2504.2000000000003</v>
      </c>
      <c r="M43" s="1">
        <v>19</v>
      </c>
      <c r="N43" s="1">
        <v>0</v>
      </c>
      <c r="O43" s="1">
        <v>58</v>
      </c>
      <c r="P43" s="1">
        <f t="shared" si="2"/>
        <v>0</v>
      </c>
    </row>
    <row r="44" spans="8:16" x14ac:dyDescent="0.25">
      <c r="H44" s="1">
        <v>20</v>
      </c>
      <c r="I44" s="1">
        <v>3</v>
      </c>
      <c r="K44" s="1">
        <v>2504.2000000000003</v>
      </c>
      <c r="L44" s="1">
        <v>2636.0000000000005</v>
      </c>
      <c r="M44" s="1">
        <v>20</v>
      </c>
      <c r="N44" s="1">
        <v>0</v>
      </c>
      <c r="O44" s="1">
        <v>20</v>
      </c>
      <c r="P44" s="1">
        <f t="shared" si="2"/>
        <v>0</v>
      </c>
    </row>
    <row r="45" spans="8:16" x14ac:dyDescent="0.25">
      <c r="H45" s="1">
        <v>3</v>
      </c>
      <c r="I45" s="1">
        <v>1</v>
      </c>
    </row>
    <row r="46" spans="8:16" x14ac:dyDescent="0.25">
      <c r="H46" s="1">
        <v>70</v>
      </c>
      <c r="I46" s="1">
        <v>6</v>
      </c>
    </row>
    <row r="47" spans="8:16" x14ac:dyDescent="0.25">
      <c r="H47" s="1">
        <v>63</v>
      </c>
      <c r="I47" s="1">
        <v>0</v>
      </c>
    </row>
    <row r="48" spans="8:16" x14ac:dyDescent="0.25">
      <c r="H48" s="1">
        <v>9</v>
      </c>
      <c r="I48" s="1">
        <v>6</v>
      </c>
    </row>
    <row r="49" spans="8:9" x14ac:dyDescent="0.25">
      <c r="H49" s="1">
        <v>68</v>
      </c>
      <c r="I49" s="1">
        <v>2</v>
      </c>
    </row>
    <row r="50" spans="8:9" x14ac:dyDescent="0.25">
      <c r="H50" s="1">
        <v>48</v>
      </c>
      <c r="I50" s="1">
        <v>2</v>
      </c>
    </row>
    <row r="51" spans="8:9" x14ac:dyDescent="0.25">
      <c r="H51" s="1">
        <v>0</v>
      </c>
      <c r="I51" s="1">
        <v>5</v>
      </c>
    </row>
    <row r="52" spans="8:9" x14ac:dyDescent="0.25">
      <c r="H52" s="1">
        <v>0</v>
      </c>
      <c r="I52" s="1">
        <v>3</v>
      </c>
    </row>
    <row r="53" spans="8:9" x14ac:dyDescent="0.25">
      <c r="H53" s="1">
        <v>137</v>
      </c>
      <c r="I53" s="1">
        <v>0</v>
      </c>
    </row>
    <row r="54" spans="8:9" x14ac:dyDescent="0.25">
      <c r="H54" s="1">
        <v>4</v>
      </c>
      <c r="I54" s="1">
        <v>3</v>
      </c>
    </row>
    <row r="55" spans="8:9" x14ac:dyDescent="0.25">
      <c r="H55" s="1">
        <v>10</v>
      </c>
      <c r="I55" s="1">
        <v>1</v>
      </c>
    </row>
    <row r="56" spans="8:9" x14ac:dyDescent="0.25">
      <c r="H56" s="1">
        <v>36</v>
      </c>
      <c r="I56" s="1">
        <v>0</v>
      </c>
    </row>
    <row r="57" spans="8:9" x14ac:dyDescent="0.25">
      <c r="H57" s="1">
        <v>100</v>
      </c>
      <c r="I57" s="1">
        <v>1</v>
      </c>
    </row>
    <row r="58" spans="8:9" x14ac:dyDescent="0.25">
      <c r="H58" s="1">
        <v>10</v>
      </c>
      <c r="I58" s="1">
        <v>2</v>
      </c>
    </row>
    <row r="59" spans="8:9" x14ac:dyDescent="0.25">
      <c r="H59" s="1">
        <v>4</v>
      </c>
      <c r="I59" s="1">
        <v>5</v>
      </c>
    </row>
    <row r="60" spans="8:9" x14ac:dyDescent="0.25">
      <c r="H60" s="1">
        <v>174</v>
      </c>
      <c r="I60" s="1">
        <v>2</v>
      </c>
    </row>
    <row r="61" spans="8:9" x14ac:dyDescent="0.25">
      <c r="H61" s="1">
        <v>90</v>
      </c>
      <c r="I61" s="1">
        <v>6</v>
      </c>
    </row>
    <row r="62" spans="8:9" x14ac:dyDescent="0.25">
      <c r="I62" s="1">
        <v>4</v>
      </c>
    </row>
    <row r="63" spans="8:9" x14ac:dyDescent="0.25">
      <c r="I63" s="1">
        <v>18</v>
      </c>
    </row>
    <row r="64" spans="8:9" x14ac:dyDescent="0.25">
      <c r="I64" s="1">
        <v>0</v>
      </c>
    </row>
    <row r="65" spans="9:9" x14ac:dyDescent="0.25">
      <c r="I65" s="1">
        <v>1</v>
      </c>
    </row>
    <row r="66" spans="9:9" x14ac:dyDescent="0.25">
      <c r="I66" s="1">
        <v>0</v>
      </c>
    </row>
    <row r="67" spans="9:9" x14ac:dyDescent="0.25">
      <c r="I67" s="1">
        <v>4</v>
      </c>
    </row>
    <row r="68" spans="9:9" x14ac:dyDescent="0.25">
      <c r="I68" s="1">
        <v>12</v>
      </c>
    </row>
    <row r="69" spans="9:9" x14ac:dyDescent="0.25">
      <c r="I69" s="1">
        <v>2</v>
      </c>
    </row>
    <row r="70" spans="9:9" x14ac:dyDescent="0.25">
      <c r="I70" s="1">
        <v>2</v>
      </c>
    </row>
    <row r="71" spans="9:9" x14ac:dyDescent="0.25">
      <c r="I71" s="1">
        <v>3</v>
      </c>
    </row>
    <row r="72" spans="9:9" x14ac:dyDescent="0.25">
      <c r="I72" s="1">
        <v>0</v>
      </c>
    </row>
    <row r="73" spans="9:9" x14ac:dyDescent="0.25">
      <c r="I73" s="1">
        <v>1</v>
      </c>
    </row>
    <row r="74" spans="9:9" x14ac:dyDescent="0.25">
      <c r="I74" s="1">
        <v>1</v>
      </c>
    </row>
    <row r="75" spans="9:9" x14ac:dyDescent="0.25">
      <c r="I75" s="1">
        <v>5</v>
      </c>
    </row>
    <row r="76" spans="9:9" x14ac:dyDescent="0.25">
      <c r="I76" s="1">
        <v>6</v>
      </c>
    </row>
    <row r="77" spans="9:9" x14ac:dyDescent="0.25">
      <c r="I77" s="1">
        <v>2</v>
      </c>
    </row>
    <row r="78" spans="9:9" x14ac:dyDescent="0.25">
      <c r="I78" s="1">
        <v>3</v>
      </c>
    </row>
    <row r="79" spans="9:9" x14ac:dyDescent="0.25">
      <c r="I79" s="1">
        <v>2</v>
      </c>
    </row>
    <row r="80" spans="9:9" x14ac:dyDescent="0.25">
      <c r="I80" s="1">
        <v>3</v>
      </c>
    </row>
    <row r="81" spans="9:9" x14ac:dyDescent="0.25">
      <c r="I81" s="1">
        <v>5</v>
      </c>
    </row>
    <row r="82" spans="9:9" x14ac:dyDescent="0.25">
      <c r="I82" s="1">
        <v>8</v>
      </c>
    </row>
    <row r="83" spans="9:9" x14ac:dyDescent="0.25">
      <c r="I83" s="1">
        <v>3</v>
      </c>
    </row>
    <row r="84" spans="9:9" x14ac:dyDescent="0.25">
      <c r="I84" s="1">
        <v>6</v>
      </c>
    </row>
    <row r="85" spans="9:9" x14ac:dyDescent="0.25">
      <c r="I85" s="1">
        <v>1</v>
      </c>
    </row>
    <row r="86" spans="9:9" x14ac:dyDescent="0.25">
      <c r="I86" s="1">
        <v>0</v>
      </c>
    </row>
    <row r="87" spans="9:9" x14ac:dyDescent="0.25">
      <c r="I87" s="1">
        <v>3</v>
      </c>
    </row>
    <row r="88" spans="9:9" x14ac:dyDescent="0.25">
      <c r="I88" s="1">
        <v>4</v>
      </c>
    </row>
    <row r="89" spans="9:9" x14ac:dyDescent="0.25">
      <c r="I89" s="1">
        <v>10</v>
      </c>
    </row>
    <row r="90" spans="9:9" x14ac:dyDescent="0.25">
      <c r="I90" s="1">
        <v>3</v>
      </c>
    </row>
    <row r="91" spans="9:9" x14ac:dyDescent="0.25">
      <c r="I91" s="1">
        <v>0</v>
      </c>
    </row>
    <row r="92" spans="9:9" x14ac:dyDescent="0.25">
      <c r="I92" s="1">
        <v>9</v>
      </c>
    </row>
    <row r="93" spans="9:9" x14ac:dyDescent="0.25">
      <c r="I93" s="1">
        <v>0</v>
      </c>
    </row>
    <row r="94" spans="9:9" x14ac:dyDescent="0.25">
      <c r="I94" s="1">
        <v>4</v>
      </c>
    </row>
    <row r="95" spans="9:9" x14ac:dyDescent="0.25">
      <c r="I95" s="1">
        <v>5</v>
      </c>
    </row>
    <row r="96" spans="9:9" x14ac:dyDescent="0.25">
      <c r="I96" s="1">
        <v>3</v>
      </c>
    </row>
    <row r="97" spans="9:9" x14ac:dyDescent="0.25">
      <c r="I97" s="1">
        <v>1</v>
      </c>
    </row>
    <row r="98" spans="9:9" x14ac:dyDescent="0.25">
      <c r="I98" s="1">
        <v>2</v>
      </c>
    </row>
    <row r="99" spans="9:9" x14ac:dyDescent="0.25">
      <c r="I99" s="1">
        <v>4</v>
      </c>
    </row>
    <row r="100" spans="9:9" x14ac:dyDescent="0.25">
      <c r="I100" s="1">
        <v>0</v>
      </c>
    </row>
    <row r="101" spans="9:9" x14ac:dyDescent="0.25">
      <c r="I101" s="1">
        <v>6</v>
      </c>
    </row>
    <row r="102" spans="9:9" x14ac:dyDescent="0.25">
      <c r="I102" s="1">
        <v>3</v>
      </c>
    </row>
    <row r="103" spans="9:9" x14ac:dyDescent="0.25">
      <c r="I103" s="1">
        <v>5</v>
      </c>
    </row>
    <row r="104" spans="9:9" x14ac:dyDescent="0.25">
      <c r="I104" s="1">
        <v>13</v>
      </c>
    </row>
    <row r="105" spans="9:9" x14ac:dyDescent="0.25">
      <c r="I105" s="1">
        <v>0</v>
      </c>
    </row>
    <row r="106" spans="9:9" x14ac:dyDescent="0.25">
      <c r="I106" s="1">
        <v>10</v>
      </c>
    </row>
    <row r="107" spans="9:9" x14ac:dyDescent="0.25">
      <c r="I107" s="1">
        <v>2</v>
      </c>
    </row>
    <row r="108" spans="9:9" x14ac:dyDescent="0.25">
      <c r="I108" s="1">
        <v>0</v>
      </c>
    </row>
    <row r="109" spans="9:9" x14ac:dyDescent="0.25">
      <c r="I109" s="1">
        <v>2</v>
      </c>
    </row>
    <row r="110" spans="9:9" x14ac:dyDescent="0.25">
      <c r="I110" s="1">
        <v>2</v>
      </c>
    </row>
    <row r="111" spans="9:9" x14ac:dyDescent="0.25">
      <c r="I111" s="1">
        <v>4</v>
      </c>
    </row>
    <row r="112" spans="9:9" x14ac:dyDescent="0.25">
      <c r="I112" s="1">
        <v>9</v>
      </c>
    </row>
    <row r="113" spans="9:9" x14ac:dyDescent="0.25">
      <c r="I113" s="1">
        <v>0</v>
      </c>
    </row>
    <row r="114" spans="9:9" x14ac:dyDescent="0.25">
      <c r="I114" s="1">
        <v>4</v>
      </c>
    </row>
    <row r="115" spans="9:9" x14ac:dyDescent="0.25">
      <c r="I115" s="1">
        <v>4</v>
      </c>
    </row>
    <row r="116" spans="9:9" x14ac:dyDescent="0.25">
      <c r="I116" s="1">
        <v>8</v>
      </c>
    </row>
    <row r="117" spans="9:9" x14ac:dyDescent="0.25">
      <c r="I117" s="1">
        <v>1</v>
      </c>
    </row>
    <row r="118" spans="9:9" x14ac:dyDescent="0.25">
      <c r="I118" s="1">
        <v>2</v>
      </c>
    </row>
    <row r="119" spans="9:9" x14ac:dyDescent="0.25">
      <c r="I119" s="1">
        <v>2</v>
      </c>
    </row>
    <row r="120" spans="9:9" x14ac:dyDescent="0.25">
      <c r="I120" s="1">
        <v>2</v>
      </c>
    </row>
    <row r="121" spans="9:9" x14ac:dyDescent="0.25">
      <c r="I121" s="1">
        <v>2</v>
      </c>
    </row>
    <row r="122" spans="9:9" x14ac:dyDescent="0.25">
      <c r="I122" s="1">
        <v>4</v>
      </c>
    </row>
    <row r="123" spans="9:9" x14ac:dyDescent="0.25">
      <c r="I123" s="1">
        <v>11</v>
      </c>
    </row>
    <row r="124" spans="9:9" x14ac:dyDescent="0.25">
      <c r="I124" s="1">
        <v>2</v>
      </c>
    </row>
    <row r="125" spans="9:9" x14ac:dyDescent="0.25">
      <c r="I125" s="1">
        <v>10</v>
      </c>
    </row>
    <row r="126" spans="9:9" x14ac:dyDescent="0.25">
      <c r="I126" s="1">
        <v>2</v>
      </c>
    </row>
    <row r="127" spans="9:9" x14ac:dyDescent="0.25">
      <c r="I127" s="1">
        <v>1</v>
      </c>
    </row>
    <row r="128" spans="9:9" x14ac:dyDescent="0.25">
      <c r="I128" s="1">
        <v>2</v>
      </c>
    </row>
    <row r="129" spans="9:9" x14ac:dyDescent="0.25">
      <c r="I129" s="1">
        <v>4</v>
      </c>
    </row>
    <row r="130" spans="9:9" x14ac:dyDescent="0.25">
      <c r="I130" s="1">
        <v>1</v>
      </c>
    </row>
    <row r="131" spans="9:9" x14ac:dyDescent="0.25">
      <c r="I131" s="1">
        <v>7</v>
      </c>
    </row>
    <row r="132" spans="9:9" x14ac:dyDescent="0.25">
      <c r="I132" s="1">
        <v>2</v>
      </c>
    </row>
    <row r="133" spans="9:9" x14ac:dyDescent="0.25">
      <c r="I133" s="1">
        <v>6</v>
      </c>
    </row>
    <row r="134" spans="9:9" x14ac:dyDescent="0.25">
      <c r="I134" s="1">
        <v>0</v>
      </c>
    </row>
    <row r="135" spans="9:9" x14ac:dyDescent="0.25">
      <c r="I135" s="1">
        <v>2</v>
      </c>
    </row>
    <row r="136" spans="9:9" x14ac:dyDescent="0.25">
      <c r="I136" s="1">
        <v>11</v>
      </c>
    </row>
    <row r="137" spans="9:9" x14ac:dyDescent="0.25">
      <c r="I137" s="1">
        <v>2</v>
      </c>
    </row>
    <row r="138" spans="9:9" x14ac:dyDescent="0.25">
      <c r="I138" s="1">
        <v>1</v>
      </c>
    </row>
    <row r="139" spans="9:9" x14ac:dyDescent="0.25">
      <c r="I139" s="1">
        <v>2</v>
      </c>
    </row>
    <row r="140" spans="9:9" x14ac:dyDescent="0.25">
      <c r="I140" s="1">
        <v>5</v>
      </c>
    </row>
    <row r="141" spans="9:9" x14ac:dyDescent="0.25">
      <c r="I141" s="1">
        <v>0</v>
      </c>
    </row>
    <row r="142" spans="9:9" x14ac:dyDescent="0.25">
      <c r="I142" s="1">
        <v>1</v>
      </c>
    </row>
    <row r="143" spans="9:9" x14ac:dyDescent="0.25">
      <c r="I143" s="1">
        <v>4</v>
      </c>
    </row>
    <row r="144" spans="9:9" x14ac:dyDescent="0.25">
      <c r="I144" s="1">
        <v>1</v>
      </c>
    </row>
    <row r="145" spans="9:9" x14ac:dyDescent="0.25">
      <c r="I145" s="1">
        <v>2</v>
      </c>
    </row>
    <row r="146" spans="9:9" x14ac:dyDescent="0.25">
      <c r="I146" s="1">
        <v>0</v>
      </c>
    </row>
    <row r="147" spans="9:9" x14ac:dyDescent="0.25">
      <c r="I147" s="1">
        <v>1</v>
      </c>
    </row>
    <row r="148" spans="9:9" x14ac:dyDescent="0.25">
      <c r="I148" s="1">
        <v>2</v>
      </c>
    </row>
    <row r="149" spans="9:9" x14ac:dyDescent="0.25">
      <c r="I149" s="1">
        <v>1</v>
      </c>
    </row>
    <row r="150" spans="9:9" x14ac:dyDescent="0.25">
      <c r="I150" s="1">
        <v>1</v>
      </c>
    </row>
    <row r="151" spans="9:9" x14ac:dyDescent="0.25">
      <c r="I151" s="1">
        <v>2</v>
      </c>
    </row>
    <row r="152" spans="9:9" x14ac:dyDescent="0.25">
      <c r="I152" s="1">
        <v>0</v>
      </c>
    </row>
    <row r="153" spans="9:9" x14ac:dyDescent="0.25">
      <c r="I153" s="1">
        <v>8</v>
      </c>
    </row>
    <row r="154" spans="9:9" x14ac:dyDescent="0.25">
      <c r="I154" s="1">
        <v>1</v>
      </c>
    </row>
    <row r="155" spans="9:9" x14ac:dyDescent="0.25">
      <c r="I155" s="1">
        <v>2</v>
      </c>
    </row>
    <row r="156" spans="9:9" x14ac:dyDescent="0.25">
      <c r="I156" s="1">
        <v>7</v>
      </c>
    </row>
    <row r="157" spans="9:9" x14ac:dyDescent="0.25">
      <c r="I157" s="1">
        <v>1</v>
      </c>
    </row>
    <row r="158" spans="9:9" x14ac:dyDescent="0.25">
      <c r="I158" s="1">
        <v>8</v>
      </c>
    </row>
    <row r="159" spans="9:9" x14ac:dyDescent="0.25">
      <c r="I159" s="1">
        <v>3</v>
      </c>
    </row>
    <row r="160" spans="9:9" x14ac:dyDescent="0.25">
      <c r="I160" s="1">
        <v>6</v>
      </c>
    </row>
    <row r="161" spans="9:9" x14ac:dyDescent="0.25">
      <c r="I161" s="1">
        <v>6</v>
      </c>
    </row>
    <row r="162" spans="9:9" x14ac:dyDescent="0.25">
      <c r="I162" s="1">
        <v>8</v>
      </c>
    </row>
    <row r="163" spans="9:9" x14ac:dyDescent="0.25">
      <c r="I163" s="1">
        <v>0</v>
      </c>
    </row>
    <row r="164" spans="9:9" x14ac:dyDescent="0.25">
      <c r="I164" s="1">
        <v>0</v>
      </c>
    </row>
    <row r="165" spans="9:9" x14ac:dyDescent="0.25">
      <c r="I165" s="1">
        <v>9</v>
      </c>
    </row>
    <row r="166" spans="9:9" x14ac:dyDescent="0.25">
      <c r="I166" s="1">
        <v>3</v>
      </c>
    </row>
    <row r="167" spans="9:9" x14ac:dyDescent="0.25">
      <c r="I167" s="1">
        <v>3</v>
      </c>
    </row>
    <row r="168" spans="9:9" x14ac:dyDescent="0.25">
      <c r="I168" s="1">
        <v>5</v>
      </c>
    </row>
    <row r="169" spans="9:9" x14ac:dyDescent="0.25">
      <c r="I169" s="1">
        <v>0</v>
      </c>
    </row>
    <row r="170" spans="9:9" x14ac:dyDescent="0.25">
      <c r="I170" s="1">
        <v>4</v>
      </c>
    </row>
    <row r="171" spans="9:9" x14ac:dyDescent="0.25">
      <c r="I171" s="1">
        <v>2</v>
      </c>
    </row>
    <row r="172" spans="9:9" x14ac:dyDescent="0.25">
      <c r="I172" s="1">
        <v>3</v>
      </c>
    </row>
    <row r="173" spans="9:9" x14ac:dyDescent="0.25">
      <c r="I173" s="1">
        <v>1</v>
      </c>
    </row>
    <row r="174" spans="9:9" x14ac:dyDescent="0.25">
      <c r="I174" s="1">
        <v>9</v>
      </c>
    </row>
    <row r="175" spans="9:9" x14ac:dyDescent="0.25">
      <c r="I175" s="1">
        <v>16</v>
      </c>
    </row>
    <row r="176" spans="9:9" x14ac:dyDescent="0.25">
      <c r="I176" s="1">
        <v>3</v>
      </c>
    </row>
    <row r="177" spans="9:9" x14ac:dyDescent="0.25">
      <c r="I177" s="1">
        <v>2</v>
      </c>
    </row>
    <row r="178" spans="9:9" x14ac:dyDescent="0.25">
      <c r="I178" s="1">
        <v>1</v>
      </c>
    </row>
    <row r="179" spans="9:9" x14ac:dyDescent="0.25">
      <c r="I179" s="1">
        <v>5</v>
      </c>
    </row>
    <row r="180" spans="9:9" x14ac:dyDescent="0.25">
      <c r="I180" s="1">
        <v>1</v>
      </c>
    </row>
    <row r="181" spans="9:9" x14ac:dyDescent="0.25">
      <c r="I181" s="1">
        <v>2</v>
      </c>
    </row>
    <row r="182" spans="9:9" x14ac:dyDescent="0.25">
      <c r="I182" s="1">
        <v>2</v>
      </c>
    </row>
    <row r="183" spans="9:9" x14ac:dyDescent="0.25">
      <c r="I183" s="1">
        <v>0</v>
      </c>
    </row>
    <row r="184" spans="9:9" x14ac:dyDescent="0.25">
      <c r="I184" s="1">
        <v>1</v>
      </c>
    </row>
    <row r="185" spans="9:9" x14ac:dyDescent="0.25">
      <c r="I185" s="1">
        <v>2</v>
      </c>
    </row>
    <row r="186" spans="9:9" x14ac:dyDescent="0.25">
      <c r="I186" s="1">
        <v>0</v>
      </c>
    </row>
    <row r="187" spans="9:9" x14ac:dyDescent="0.25">
      <c r="I187" s="1">
        <v>1</v>
      </c>
    </row>
    <row r="188" spans="9:9" x14ac:dyDescent="0.25">
      <c r="I188" s="1">
        <v>2</v>
      </c>
    </row>
    <row r="189" spans="9:9" x14ac:dyDescent="0.25">
      <c r="I189" s="1">
        <v>0</v>
      </c>
    </row>
    <row r="190" spans="9:9" x14ac:dyDescent="0.25">
      <c r="I190" s="1">
        <v>2</v>
      </c>
    </row>
    <row r="191" spans="9:9" x14ac:dyDescent="0.25">
      <c r="I191" s="1">
        <v>1</v>
      </c>
    </row>
    <row r="192" spans="9:9" x14ac:dyDescent="0.25">
      <c r="I192" s="1">
        <v>1</v>
      </c>
    </row>
    <row r="193" spans="9:9" x14ac:dyDescent="0.25">
      <c r="I193" s="1">
        <v>4</v>
      </c>
    </row>
    <row r="194" spans="9:9" x14ac:dyDescent="0.25">
      <c r="I194" s="1">
        <v>2</v>
      </c>
    </row>
    <row r="195" spans="9:9" x14ac:dyDescent="0.25">
      <c r="I195" s="1">
        <v>5</v>
      </c>
    </row>
    <row r="196" spans="9:9" x14ac:dyDescent="0.25">
      <c r="I196" s="1">
        <v>1</v>
      </c>
    </row>
    <row r="197" spans="9:9" x14ac:dyDescent="0.25">
      <c r="I197" s="1">
        <v>2</v>
      </c>
    </row>
    <row r="198" spans="9:9" x14ac:dyDescent="0.25">
      <c r="I198" s="1">
        <v>0</v>
      </c>
    </row>
    <row r="199" spans="9:9" x14ac:dyDescent="0.25">
      <c r="I199" s="1">
        <v>1</v>
      </c>
    </row>
    <row r="200" spans="9:9" x14ac:dyDescent="0.25">
      <c r="I200" s="1">
        <v>1</v>
      </c>
    </row>
    <row r="201" spans="9:9" x14ac:dyDescent="0.25">
      <c r="I201" s="1">
        <v>4</v>
      </c>
    </row>
    <row r="202" spans="9:9" x14ac:dyDescent="0.25">
      <c r="I202" s="1">
        <v>1</v>
      </c>
    </row>
    <row r="203" spans="9:9" x14ac:dyDescent="0.25">
      <c r="I203" s="1">
        <v>1</v>
      </c>
    </row>
    <row r="204" spans="9:9" x14ac:dyDescent="0.25">
      <c r="I204" s="1">
        <v>0</v>
      </c>
    </row>
    <row r="205" spans="9:9" x14ac:dyDescent="0.25">
      <c r="I205" s="1">
        <v>8</v>
      </c>
    </row>
    <row r="206" spans="9:9" x14ac:dyDescent="0.25">
      <c r="I206" s="1">
        <v>0</v>
      </c>
    </row>
    <row r="207" spans="9:9" x14ac:dyDescent="0.25">
      <c r="I207" s="1">
        <v>1</v>
      </c>
    </row>
    <row r="208" spans="9:9" x14ac:dyDescent="0.25">
      <c r="I208" s="1">
        <v>0</v>
      </c>
    </row>
    <row r="209" spans="9:9" x14ac:dyDescent="0.25">
      <c r="I209" s="1">
        <v>1</v>
      </c>
    </row>
    <row r="210" spans="9:9" x14ac:dyDescent="0.25">
      <c r="I210" s="1">
        <v>2</v>
      </c>
    </row>
    <row r="211" spans="9:9" x14ac:dyDescent="0.25">
      <c r="I211" s="1">
        <v>2</v>
      </c>
    </row>
    <row r="212" spans="9:9" x14ac:dyDescent="0.25">
      <c r="I212" s="1">
        <v>0</v>
      </c>
    </row>
    <row r="213" spans="9:9" x14ac:dyDescent="0.25">
      <c r="I213" s="1">
        <v>3</v>
      </c>
    </row>
    <row r="214" spans="9:9" x14ac:dyDescent="0.25">
      <c r="I214" s="1">
        <v>1</v>
      </c>
    </row>
    <row r="215" spans="9:9" x14ac:dyDescent="0.25">
      <c r="I215" s="1">
        <v>6</v>
      </c>
    </row>
    <row r="216" spans="9:9" x14ac:dyDescent="0.25">
      <c r="I216" s="1">
        <v>46</v>
      </c>
    </row>
    <row r="217" spans="9:9" x14ac:dyDescent="0.25">
      <c r="I217" s="1">
        <v>0</v>
      </c>
    </row>
    <row r="218" spans="9:9" x14ac:dyDescent="0.25">
      <c r="I218" s="1">
        <v>0</v>
      </c>
    </row>
    <row r="219" spans="9:9" x14ac:dyDescent="0.25">
      <c r="I219" s="1">
        <v>0</v>
      </c>
    </row>
    <row r="220" spans="9:9" x14ac:dyDescent="0.25">
      <c r="I220" s="1">
        <v>0</v>
      </c>
    </row>
    <row r="221" spans="9:9" x14ac:dyDescent="0.25">
      <c r="I221" s="1">
        <v>0</v>
      </c>
    </row>
    <row r="222" spans="9:9" x14ac:dyDescent="0.25">
      <c r="I222" s="1">
        <v>0</v>
      </c>
    </row>
    <row r="223" spans="9:9" x14ac:dyDescent="0.25">
      <c r="I223" s="1">
        <v>0</v>
      </c>
    </row>
    <row r="224" spans="9:9" x14ac:dyDescent="0.25">
      <c r="I224" s="1">
        <v>0</v>
      </c>
    </row>
    <row r="225" spans="9:9" x14ac:dyDescent="0.25">
      <c r="I225" s="1">
        <v>0</v>
      </c>
    </row>
    <row r="226" spans="9:9" x14ac:dyDescent="0.25">
      <c r="I226" s="1">
        <v>5</v>
      </c>
    </row>
    <row r="227" spans="9:9" x14ac:dyDescent="0.25">
      <c r="I227" s="1">
        <v>1</v>
      </c>
    </row>
    <row r="228" spans="9:9" x14ac:dyDescent="0.25">
      <c r="I228" s="1">
        <v>3</v>
      </c>
    </row>
    <row r="229" spans="9:9" x14ac:dyDescent="0.25">
      <c r="I229" s="1">
        <v>2</v>
      </c>
    </row>
    <row r="230" spans="9:9" x14ac:dyDescent="0.25">
      <c r="I230" s="1">
        <v>8</v>
      </c>
    </row>
    <row r="231" spans="9:9" x14ac:dyDescent="0.25">
      <c r="I231" s="1">
        <v>2</v>
      </c>
    </row>
    <row r="232" spans="9:9" x14ac:dyDescent="0.25">
      <c r="I232" s="1">
        <v>4</v>
      </c>
    </row>
    <row r="233" spans="9:9" x14ac:dyDescent="0.25">
      <c r="I233" s="1">
        <v>4</v>
      </c>
    </row>
    <row r="234" spans="9:9" x14ac:dyDescent="0.25">
      <c r="I234" s="1">
        <v>6</v>
      </c>
    </row>
    <row r="235" spans="9:9" x14ac:dyDescent="0.25">
      <c r="I235" s="1">
        <v>4</v>
      </c>
    </row>
    <row r="236" spans="9:9" x14ac:dyDescent="0.25">
      <c r="I236" s="1">
        <v>3</v>
      </c>
    </row>
    <row r="237" spans="9:9" x14ac:dyDescent="0.25">
      <c r="I237" s="1">
        <v>3</v>
      </c>
    </row>
    <row r="238" spans="9:9" x14ac:dyDescent="0.25">
      <c r="I238" s="1">
        <v>3</v>
      </c>
    </row>
    <row r="239" spans="9:9" x14ac:dyDescent="0.25">
      <c r="I239" s="1">
        <v>5</v>
      </c>
    </row>
    <row r="240" spans="9:9" x14ac:dyDescent="0.25">
      <c r="I240" s="1">
        <v>1</v>
      </c>
    </row>
    <row r="241" spans="9:9" x14ac:dyDescent="0.25">
      <c r="I241" s="1">
        <v>2</v>
      </c>
    </row>
    <row r="242" spans="9:9" x14ac:dyDescent="0.25">
      <c r="I242" s="1">
        <v>0</v>
      </c>
    </row>
    <row r="243" spans="9:9" x14ac:dyDescent="0.25">
      <c r="I243" s="1">
        <v>3</v>
      </c>
    </row>
    <row r="244" spans="9:9" x14ac:dyDescent="0.25">
      <c r="I244" s="1">
        <v>6</v>
      </c>
    </row>
    <row r="245" spans="9:9" x14ac:dyDescent="0.25">
      <c r="I245" s="1">
        <v>0</v>
      </c>
    </row>
    <row r="246" spans="9:9" x14ac:dyDescent="0.25">
      <c r="I246" s="1">
        <v>2</v>
      </c>
    </row>
    <row r="247" spans="9:9" x14ac:dyDescent="0.25">
      <c r="I247" s="1">
        <v>0</v>
      </c>
    </row>
    <row r="248" spans="9:9" x14ac:dyDescent="0.25">
      <c r="I248" s="1">
        <v>1</v>
      </c>
    </row>
    <row r="249" spans="9:9" x14ac:dyDescent="0.25">
      <c r="I249" s="1">
        <v>1</v>
      </c>
    </row>
    <row r="250" spans="9:9" x14ac:dyDescent="0.25">
      <c r="I250" s="1">
        <v>0</v>
      </c>
    </row>
    <row r="251" spans="9:9" x14ac:dyDescent="0.25">
      <c r="I251" s="1">
        <v>1</v>
      </c>
    </row>
    <row r="252" spans="9:9" x14ac:dyDescent="0.25">
      <c r="I252" s="1">
        <v>1</v>
      </c>
    </row>
    <row r="253" spans="9:9" x14ac:dyDescent="0.25">
      <c r="I253" s="1">
        <v>4</v>
      </c>
    </row>
    <row r="254" spans="9:9" x14ac:dyDescent="0.25">
      <c r="I254" s="1">
        <v>2</v>
      </c>
    </row>
    <row r="255" spans="9:9" x14ac:dyDescent="0.25">
      <c r="I255" s="1">
        <v>1</v>
      </c>
    </row>
    <row r="256" spans="9:9" x14ac:dyDescent="0.25">
      <c r="I256" s="1">
        <v>1</v>
      </c>
    </row>
    <row r="257" spans="9:9" x14ac:dyDescent="0.25">
      <c r="I257" s="1">
        <v>1</v>
      </c>
    </row>
    <row r="258" spans="9:9" x14ac:dyDescent="0.25">
      <c r="I258" s="1">
        <v>1</v>
      </c>
    </row>
    <row r="259" spans="9:9" x14ac:dyDescent="0.25">
      <c r="I259" s="1">
        <v>7</v>
      </c>
    </row>
    <row r="260" spans="9:9" x14ac:dyDescent="0.25">
      <c r="I260" s="1">
        <v>4</v>
      </c>
    </row>
    <row r="261" spans="9:9" x14ac:dyDescent="0.25">
      <c r="I261" s="1">
        <v>4</v>
      </c>
    </row>
    <row r="262" spans="9:9" x14ac:dyDescent="0.25">
      <c r="I262" s="1">
        <v>8</v>
      </c>
    </row>
    <row r="263" spans="9:9" x14ac:dyDescent="0.25">
      <c r="I263" s="1">
        <v>0</v>
      </c>
    </row>
    <row r="264" spans="9:9" x14ac:dyDescent="0.25">
      <c r="I264" s="1">
        <v>2</v>
      </c>
    </row>
    <row r="265" spans="9:9" x14ac:dyDescent="0.25">
      <c r="I265" s="1">
        <v>2</v>
      </c>
    </row>
    <row r="266" spans="9:9" x14ac:dyDescent="0.25">
      <c r="I266" s="1">
        <v>2</v>
      </c>
    </row>
    <row r="267" spans="9:9" x14ac:dyDescent="0.25">
      <c r="I267" s="1">
        <v>3</v>
      </c>
    </row>
    <row r="268" spans="9:9" x14ac:dyDescent="0.25">
      <c r="I268" s="1">
        <v>1</v>
      </c>
    </row>
    <row r="269" spans="9:9" x14ac:dyDescent="0.25">
      <c r="I269" s="1">
        <v>2</v>
      </c>
    </row>
    <row r="270" spans="9:9" x14ac:dyDescent="0.25">
      <c r="I270" s="1">
        <v>4</v>
      </c>
    </row>
    <row r="271" spans="9:9" x14ac:dyDescent="0.25">
      <c r="I271" s="1">
        <v>2</v>
      </c>
    </row>
    <row r="272" spans="9:9" x14ac:dyDescent="0.25">
      <c r="I272" s="1">
        <v>7</v>
      </c>
    </row>
    <row r="273" spans="9:9" x14ac:dyDescent="0.25">
      <c r="I273" s="1">
        <v>4</v>
      </c>
    </row>
    <row r="274" spans="9:9" x14ac:dyDescent="0.25">
      <c r="I274" s="1">
        <v>4</v>
      </c>
    </row>
    <row r="275" spans="9:9" x14ac:dyDescent="0.25">
      <c r="I275" s="1">
        <v>1</v>
      </c>
    </row>
    <row r="276" spans="9:9" x14ac:dyDescent="0.25">
      <c r="I276" s="1">
        <v>6</v>
      </c>
    </row>
    <row r="277" spans="9:9" x14ac:dyDescent="0.25">
      <c r="I277" s="1">
        <v>3</v>
      </c>
    </row>
    <row r="278" spans="9:9" x14ac:dyDescent="0.25">
      <c r="I278" s="1">
        <v>4</v>
      </c>
    </row>
    <row r="279" spans="9:9" x14ac:dyDescent="0.25">
      <c r="I279" s="1">
        <v>3</v>
      </c>
    </row>
    <row r="280" spans="9:9" x14ac:dyDescent="0.25">
      <c r="I280" s="1">
        <v>5</v>
      </c>
    </row>
    <row r="281" spans="9:9" x14ac:dyDescent="0.25">
      <c r="I281" s="1">
        <v>3</v>
      </c>
    </row>
    <row r="282" spans="9:9" x14ac:dyDescent="0.25">
      <c r="I282" s="1">
        <v>1</v>
      </c>
    </row>
    <row r="283" spans="9:9" x14ac:dyDescent="0.25">
      <c r="I283" s="1">
        <v>2</v>
      </c>
    </row>
    <row r="284" spans="9:9" x14ac:dyDescent="0.25">
      <c r="I284" s="1">
        <v>1</v>
      </c>
    </row>
    <row r="285" spans="9:9" x14ac:dyDescent="0.25">
      <c r="I285" s="1">
        <v>1</v>
      </c>
    </row>
    <row r="286" spans="9:9" x14ac:dyDescent="0.25">
      <c r="I286" s="1">
        <v>0</v>
      </c>
    </row>
    <row r="287" spans="9:9" x14ac:dyDescent="0.25">
      <c r="I287" s="1">
        <v>1</v>
      </c>
    </row>
    <row r="288" spans="9:9" x14ac:dyDescent="0.25">
      <c r="I288" s="1">
        <v>2</v>
      </c>
    </row>
    <row r="289" spans="9:9" x14ac:dyDescent="0.25">
      <c r="I289" s="1">
        <v>3</v>
      </c>
    </row>
    <row r="290" spans="9:9" x14ac:dyDescent="0.25">
      <c r="I290" s="1">
        <v>0</v>
      </c>
    </row>
    <row r="291" spans="9:9" x14ac:dyDescent="0.25">
      <c r="I291" s="1">
        <v>2</v>
      </c>
    </row>
    <row r="292" spans="9:9" x14ac:dyDescent="0.25">
      <c r="I292" s="1">
        <v>1</v>
      </c>
    </row>
    <row r="293" spans="9:9" x14ac:dyDescent="0.25">
      <c r="I293" s="1">
        <v>1</v>
      </c>
    </row>
    <row r="294" spans="9:9" x14ac:dyDescent="0.25">
      <c r="I294" s="1">
        <v>0</v>
      </c>
    </row>
    <row r="295" spans="9:9" x14ac:dyDescent="0.25">
      <c r="I295" s="1">
        <v>2</v>
      </c>
    </row>
    <row r="296" spans="9:9" x14ac:dyDescent="0.25">
      <c r="I296" s="1">
        <v>1</v>
      </c>
    </row>
    <row r="297" spans="9:9" x14ac:dyDescent="0.25">
      <c r="I297" s="1">
        <v>2</v>
      </c>
    </row>
    <row r="298" spans="9:9" x14ac:dyDescent="0.25">
      <c r="I298" s="1">
        <v>0</v>
      </c>
    </row>
    <row r="299" spans="9:9" x14ac:dyDescent="0.25">
      <c r="I299" s="1">
        <v>2</v>
      </c>
    </row>
    <row r="300" spans="9:9" x14ac:dyDescent="0.25">
      <c r="I300" s="1">
        <v>2</v>
      </c>
    </row>
    <row r="301" spans="9:9" x14ac:dyDescent="0.25">
      <c r="I301" s="1">
        <v>2</v>
      </c>
    </row>
    <row r="302" spans="9:9" x14ac:dyDescent="0.25">
      <c r="I302" s="1">
        <v>1</v>
      </c>
    </row>
    <row r="303" spans="9:9" x14ac:dyDescent="0.25">
      <c r="I303" s="1">
        <v>1</v>
      </c>
    </row>
    <row r="304" spans="9:9" x14ac:dyDescent="0.25">
      <c r="I304" s="1">
        <v>2</v>
      </c>
    </row>
    <row r="305" spans="9:9" x14ac:dyDescent="0.25">
      <c r="I305" s="1">
        <v>0</v>
      </c>
    </row>
    <row r="306" spans="9:9" x14ac:dyDescent="0.25">
      <c r="I306" s="1">
        <v>4</v>
      </c>
    </row>
    <row r="307" spans="9:9" x14ac:dyDescent="0.25">
      <c r="I307" s="1">
        <v>1</v>
      </c>
    </row>
    <row r="308" spans="9:9" x14ac:dyDescent="0.25">
      <c r="I308" s="1">
        <v>1</v>
      </c>
    </row>
    <row r="309" spans="9:9" x14ac:dyDescent="0.25">
      <c r="I309" s="1">
        <v>4</v>
      </c>
    </row>
    <row r="310" spans="9:9" x14ac:dyDescent="0.25">
      <c r="I310" s="1">
        <v>2</v>
      </c>
    </row>
    <row r="311" spans="9:9" x14ac:dyDescent="0.25">
      <c r="I311" s="1">
        <v>1</v>
      </c>
    </row>
    <row r="312" spans="9:9" x14ac:dyDescent="0.25">
      <c r="I312" s="1">
        <v>6</v>
      </c>
    </row>
    <row r="313" spans="9:9" x14ac:dyDescent="0.25">
      <c r="I313" s="1">
        <v>0</v>
      </c>
    </row>
    <row r="314" spans="9:9" x14ac:dyDescent="0.25">
      <c r="I314" s="1">
        <v>1</v>
      </c>
    </row>
    <row r="315" spans="9:9" x14ac:dyDescent="0.25">
      <c r="I315" s="1">
        <v>1</v>
      </c>
    </row>
    <row r="316" spans="9:9" x14ac:dyDescent="0.25">
      <c r="I316" s="1">
        <v>1</v>
      </c>
    </row>
    <row r="317" spans="9:9" x14ac:dyDescent="0.25">
      <c r="I317" s="1">
        <v>4</v>
      </c>
    </row>
    <row r="318" spans="9:9" x14ac:dyDescent="0.25">
      <c r="I318" s="1">
        <v>0</v>
      </c>
    </row>
    <row r="319" spans="9:9" x14ac:dyDescent="0.25">
      <c r="I319" s="1">
        <v>1</v>
      </c>
    </row>
    <row r="320" spans="9:9" x14ac:dyDescent="0.25">
      <c r="I320" s="1">
        <v>3</v>
      </c>
    </row>
    <row r="321" spans="9:9" x14ac:dyDescent="0.25">
      <c r="I321" s="1">
        <v>0</v>
      </c>
    </row>
    <row r="322" spans="9:9" x14ac:dyDescent="0.25">
      <c r="I322" s="1">
        <v>1</v>
      </c>
    </row>
    <row r="323" spans="9:9" x14ac:dyDescent="0.25">
      <c r="I323" s="1">
        <v>1</v>
      </c>
    </row>
    <row r="324" spans="9:9" x14ac:dyDescent="0.25">
      <c r="I324" s="1">
        <v>0</v>
      </c>
    </row>
    <row r="325" spans="9:9" x14ac:dyDescent="0.25">
      <c r="I325" s="1">
        <v>3</v>
      </c>
    </row>
    <row r="326" spans="9:9" x14ac:dyDescent="0.25">
      <c r="I326" s="1">
        <v>1</v>
      </c>
    </row>
    <row r="327" spans="9:9" x14ac:dyDescent="0.25">
      <c r="I327" s="1">
        <v>4</v>
      </c>
    </row>
    <row r="328" spans="9:9" x14ac:dyDescent="0.25">
      <c r="I328" s="1">
        <v>0</v>
      </c>
    </row>
    <row r="329" spans="9:9" x14ac:dyDescent="0.25">
      <c r="I329" s="1">
        <v>2</v>
      </c>
    </row>
    <row r="330" spans="9:9" x14ac:dyDescent="0.25">
      <c r="I330" s="1">
        <v>1</v>
      </c>
    </row>
    <row r="331" spans="9:9" x14ac:dyDescent="0.25">
      <c r="I331" s="1">
        <v>0</v>
      </c>
    </row>
    <row r="332" spans="9:9" x14ac:dyDescent="0.25">
      <c r="I332" s="1">
        <v>1</v>
      </c>
    </row>
    <row r="333" spans="9:9" x14ac:dyDescent="0.25">
      <c r="I333" s="1">
        <v>3</v>
      </c>
    </row>
    <row r="334" spans="9:9" x14ac:dyDescent="0.25">
      <c r="I334" s="1">
        <v>0</v>
      </c>
    </row>
    <row r="335" spans="9:9" x14ac:dyDescent="0.25">
      <c r="I335" s="1">
        <v>0</v>
      </c>
    </row>
    <row r="336" spans="9:9" x14ac:dyDescent="0.25">
      <c r="I336" s="1">
        <v>3</v>
      </c>
    </row>
    <row r="337" spans="9:9" x14ac:dyDescent="0.25">
      <c r="I337" s="1">
        <v>4</v>
      </c>
    </row>
    <row r="338" spans="9:9" x14ac:dyDescent="0.25">
      <c r="I338" s="1">
        <v>2</v>
      </c>
    </row>
    <row r="339" spans="9:9" x14ac:dyDescent="0.25">
      <c r="I339" s="1">
        <v>1</v>
      </c>
    </row>
    <row r="340" spans="9:9" x14ac:dyDescent="0.25">
      <c r="I340" s="1">
        <v>2</v>
      </c>
    </row>
    <row r="341" spans="9:9" x14ac:dyDescent="0.25">
      <c r="I341" s="1">
        <v>4</v>
      </c>
    </row>
    <row r="342" spans="9:9" x14ac:dyDescent="0.25">
      <c r="I342" s="1">
        <v>3</v>
      </c>
    </row>
    <row r="343" spans="9:9" x14ac:dyDescent="0.25">
      <c r="I343" s="1">
        <v>4</v>
      </c>
    </row>
    <row r="344" spans="9:9" x14ac:dyDescent="0.25">
      <c r="I344" s="1">
        <v>1</v>
      </c>
    </row>
    <row r="345" spans="9:9" x14ac:dyDescent="0.25">
      <c r="I345" s="1">
        <v>2</v>
      </c>
    </row>
    <row r="346" spans="9:9" x14ac:dyDescent="0.25">
      <c r="I346" s="1">
        <v>1</v>
      </c>
    </row>
    <row r="347" spans="9:9" x14ac:dyDescent="0.25">
      <c r="I347" s="1">
        <v>2</v>
      </c>
    </row>
    <row r="348" spans="9:9" x14ac:dyDescent="0.25">
      <c r="I348" s="1">
        <v>6</v>
      </c>
    </row>
    <row r="349" spans="9:9" x14ac:dyDescent="0.25">
      <c r="I349" s="1">
        <v>1</v>
      </c>
    </row>
    <row r="350" spans="9:9" x14ac:dyDescent="0.25">
      <c r="I350" s="1">
        <v>1</v>
      </c>
    </row>
    <row r="351" spans="9:9" x14ac:dyDescent="0.25">
      <c r="I351" s="1">
        <v>1</v>
      </c>
    </row>
    <row r="352" spans="9:9" x14ac:dyDescent="0.25">
      <c r="I352" s="1">
        <v>2</v>
      </c>
    </row>
    <row r="353" spans="9:9" x14ac:dyDescent="0.25">
      <c r="I353" s="1">
        <v>3</v>
      </c>
    </row>
    <row r="354" spans="9:9" x14ac:dyDescent="0.25">
      <c r="I354" s="1">
        <v>0</v>
      </c>
    </row>
    <row r="355" spans="9:9" x14ac:dyDescent="0.25">
      <c r="I355" s="1">
        <v>5</v>
      </c>
    </row>
    <row r="356" spans="9:9" x14ac:dyDescent="0.25">
      <c r="I356" s="1">
        <v>1</v>
      </c>
    </row>
    <row r="357" spans="9:9" x14ac:dyDescent="0.25">
      <c r="I357" s="1">
        <v>4</v>
      </c>
    </row>
    <row r="358" spans="9:9" x14ac:dyDescent="0.25">
      <c r="I358" s="1">
        <v>7</v>
      </c>
    </row>
    <row r="359" spans="9:9" x14ac:dyDescent="0.25">
      <c r="I359" s="1">
        <v>1</v>
      </c>
    </row>
    <row r="360" spans="9:9" x14ac:dyDescent="0.25">
      <c r="I360" s="1">
        <v>0</v>
      </c>
    </row>
    <row r="361" spans="9:9" x14ac:dyDescent="0.25">
      <c r="I361" s="1">
        <v>2</v>
      </c>
    </row>
    <row r="362" spans="9:9" x14ac:dyDescent="0.25">
      <c r="I362" s="1">
        <v>2</v>
      </c>
    </row>
    <row r="363" spans="9:9" x14ac:dyDescent="0.25">
      <c r="I363" s="1">
        <v>9</v>
      </c>
    </row>
    <row r="364" spans="9:9" x14ac:dyDescent="0.25">
      <c r="I364" s="1">
        <v>4</v>
      </c>
    </row>
    <row r="365" spans="9:9" x14ac:dyDescent="0.25">
      <c r="I365" s="1">
        <v>1</v>
      </c>
    </row>
    <row r="366" spans="9:9" x14ac:dyDescent="0.25">
      <c r="I366" s="1">
        <v>2</v>
      </c>
    </row>
    <row r="367" spans="9:9" x14ac:dyDescent="0.25">
      <c r="I367" s="1">
        <v>0</v>
      </c>
    </row>
    <row r="368" spans="9:9" x14ac:dyDescent="0.25">
      <c r="I368" s="1">
        <v>1</v>
      </c>
    </row>
    <row r="369" spans="9:9" x14ac:dyDescent="0.25">
      <c r="I369" s="1">
        <v>4</v>
      </c>
    </row>
    <row r="370" spans="9:9" x14ac:dyDescent="0.25">
      <c r="I370" s="1">
        <v>1</v>
      </c>
    </row>
    <row r="371" spans="9:9" x14ac:dyDescent="0.25">
      <c r="I371" s="1">
        <v>0</v>
      </c>
    </row>
    <row r="372" spans="9:9" x14ac:dyDescent="0.25">
      <c r="I372" s="1">
        <v>1</v>
      </c>
    </row>
    <row r="373" spans="9:9" x14ac:dyDescent="0.25">
      <c r="I373" s="1">
        <v>0</v>
      </c>
    </row>
    <row r="374" spans="9:9" x14ac:dyDescent="0.25">
      <c r="I374" s="1">
        <v>6</v>
      </c>
    </row>
    <row r="375" spans="9:9" x14ac:dyDescent="0.25">
      <c r="I375" s="1">
        <v>3</v>
      </c>
    </row>
    <row r="376" spans="9:9" x14ac:dyDescent="0.25">
      <c r="I376" s="1">
        <v>2</v>
      </c>
    </row>
    <row r="377" spans="9:9" x14ac:dyDescent="0.25">
      <c r="I377" s="1">
        <v>1</v>
      </c>
    </row>
    <row r="378" spans="9:9" x14ac:dyDescent="0.25">
      <c r="I378" s="1">
        <v>3</v>
      </c>
    </row>
    <row r="379" spans="9:9" x14ac:dyDescent="0.25">
      <c r="I379" s="1">
        <v>0</v>
      </c>
    </row>
    <row r="380" spans="9:9" x14ac:dyDescent="0.25">
      <c r="I380" s="1">
        <v>1</v>
      </c>
    </row>
    <row r="381" spans="9:9" x14ac:dyDescent="0.25">
      <c r="I381" s="1">
        <v>1</v>
      </c>
    </row>
    <row r="382" spans="9:9" x14ac:dyDescent="0.25">
      <c r="I382" s="1">
        <v>1</v>
      </c>
    </row>
    <row r="383" spans="9:9" x14ac:dyDescent="0.25">
      <c r="I383" s="1">
        <v>7</v>
      </c>
    </row>
    <row r="384" spans="9:9" x14ac:dyDescent="0.25">
      <c r="I384" s="1">
        <v>0</v>
      </c>
    </row>
    <row r="385" spans="9:9" x14ac:dyDescent="0.25">
      <c r="I385" s="1">
        <v>8</v>
      </c>
    </row>
    <row r="386" spans="9:9" x14ac:dyDescent="0.25">
      <c r="I386" s="1">
        <v>0</v>
      </c>
    </row>
    <row r="387" spans="9:9" x14ac:dyDescent="0.25">
      <c r="I387" s="1">
        <v>6</v>
      </c>
    </row>
    <row r="388" spans="9:9" x14ac:dyDescent="0.25">
      <c r="I388" s="1">
        <v>46</v>
      </c>
    </row>
    <row r="389" spans="9:9" x14ac:dyDescent="0.25">
      <c r="I389" s="1">
        <v>0</v>
      </c>
    </row>
    <row r="390" spans="9:9" x14ac:dyDescent="0.25">
      <c r="I390" s="1">
        <v>0</v>
      </c>
    </row>
    <row r="391" spans="9:9" x14ac:dyDescent="0.25">
      <c r="I391" s="1">
        <v>0</v>
      </c>
    </row>
    <row r="392" spans="9:9" x14ac:dyDescent="0.25">
      <c r="I392" s="1">
        <v>0</v>
      </c>
    </row>
    <row r="393" spans="9:9" x14ac:dyDescent="0.25">
      <c r="I393" s="1">
        <v>0</v>
      </c>
    </row>
    <row r="394" spans="9:9" x14ac:dyDescent="0.25">
      <c r="I394" s="1">
        <v>0</v>
      </c>
    </row>
    <row r="395" spans="9:9" x14ac:dyDescent="0.25">
      <c r="I395" s="1">
        <v>0</v>
      </c>
    </row>
    <row r="396" spans="9:9" x14ac:dyDescent="0.25">
      <c r="I396" s="1">
        <v>0</v>
      </c>
    </row>
    <row r="397" spans="9:9" x14ac:dyDescent="0.25">
      <c r="I397" s="1">
        <v>0</v>
      </c>
    </row>
    <row r="398" spans="9:9" x14ac:dyDescent="0.25">
      <c r="I398" s="1">
        <v>12</v>
      </c>
    </row>
    <row r="399" spans="9:9" x14ac:dyDescent="0.25">
      <c r="I399" s="1">
        <v>5</v>
      </c>
    </row>
    <row r="400" spans="9:9" x14ac:dyDescent="0.25">
      <c r="I400" s="1">
        <v>10</v>
      </c>
    </row>
    <row r="401" spans="9:9" x14ac:dyDescent="0.25">
      <c r="I401" s="1">
        <v>0</v>
      </c>
    </row>
    <row r="402" spans="9:9" x14ac:dyDescent="0.25">
      <c r="I402" s="1">
        <v>13</v>
      </c>
    </row>
    <row r="403" spans="9:9" x14ac:dyDescent="0.25">
      <c r="I403" s="1">
        <v>4</v>
      </c>
    </row>
    <row r="404" spans="9:9" x14ac:dyDescent="0.25">
      <c r="I404" s="1">
        <v>3</v>
      </c>
    </row>
    <row r="405" spans="9:9" x14ac:dyDescent="0.25">
      <c r="I405" s="1">
        <v>2</v>
      </c>
    </row>
    <row r="406" spans="9:9" x14ac:dyDescent="0.25">
      <c r="I406" s="1">
        <v>1</v>
      </c>
    </row>
    <row r="407" spans="9:9" x14ac:dyDescent="0.25">
      <c r="I407" s="1">
        <v>2</v>
      </c>
    </row>
    <row r="408" spans="9:9" x14ac:dyDescent="0.25">
      <c r="I408" s="1">
        <v>1</v>
      </c>
    </row>
    <row r="409" spans="9:9" x14ac:dyDescent="0.25">
      <c r="I409" s="1">
        <v>1</v>
      </c>
    </row>
    <row r="410" spans="9:9" x14ac:dyDescent="0.25">
      <c r="I410" s="1">
        <v>2</v>
      </c>
    </row>
    <row r="411" spans="9:9" x14ac:dyDescent="0.25">
      <c r="I411" s="1">
        <v>1</v>
      </c>
    </row>
    <row r="412" spans="9:9" x14ac:dyDescent="0.25">
      <c r="I412" s="1">
        <v>2</v>
      </c>
    </row>
    <row r="413" spans="9:9" x14ac:dyDescent="0.25">
      <c r="I413" s="1">
        <v>0</v>
      </c>
    </row>
    <row r="414" spans="9:9" x14ac:dyDescent="0.25">
      <c r="I414" s="1">
        <v>2</v>
      </c>
    </row>
    <row r="415" spans="9:9" x14ac:dyDescent="0.25">
      <c r="I415" s="1">
        <v>1</v>
      </c>
    </row>
    <row r="416" spans="9:9" x14ac:dyDescent="0.25">
      <c r="I416" s="1">
        <v>2</v>
      </c>
    </row>
    <row r="417" spans="9:9" x14ac:dyDescent="0.25">
      <c r="I417" s="1">
        <v>0</v>
      </c>
    </row>
    <row r="418" spans="9:9" x14ac:dyDescent="0.25">
      <c r="I418" s="1">
        <v>3</v>
      </c>
    </row>
    <row r="419" spans="9:9" x14ac:dyDescent="0.25">
      <c r="I419" s="1">
        <v>2</v>
      </c>
    </row>
    <row r="420" spans="9:9" x14ac:dyDescent="0.25">
      <c r="I420" s="1">
        <v>0</v>
      </c>
    </row>
    <row r="421" spans="9:9" x14ac:dyDescent="0.25">
      <c r="I421" s="1">
        <v>2</v>
      </c>
    </row>
    <row r="422" spans="9:9" x14ac:dyDescent="0.25">
      <c r="I422" s="1">
        <v>2</v>
      </c>
    </row>
    <row r="423" spans="9:9" x14ac:dyDescent="0.25">
      <c r="I423" s="1">
        <v>1</v>
      </c>
    </row>
    <row r="424" spans="9:9" x14ac:dyDescent="0.25">
      <c r="I424" s="1">
        <v>7</v>
      </c>
    </row>
    <row r="425" spans="9:9" x14ac:dyDescent="0.25">
      <c r="I425" s="1">
        <v>10</v>
      </c>
    </row>
    <row r="426" spans="9:9" x14ac:dyDescent="0.25">
      <c r="I426" s="1">
        <v>0</v>
      </c>
    </row>
    <row r="427" spans="9:9" x14ac:dyDescent="0.25">
      <c r="I427" s="1">
        <v>4</v>
      </c>
    </row>
    <row r="428" spans="9:9" x14ac:dyDescent="0.25">
      <c r="I428" s="1">
        <v>2</v>
      </c>
    </row>
    <row r="429" spans="9:9" x14ac:dyDescent="0.25">
      <c r="I429" s="1">
        <v>8</v>
      </c>
    </row>
    <row r="430" spans="9:9" x14ac:dyDescent="0.25">
      <c r="I430" s="1">
        <v>5</v>
      </c>
    </row>
    <row r="431" spans="9:9" x14ac:dyDescent="0.25">
      <c r="I431" s="1">
        <v>1</v>
      </c>
    </row>
    <row r="432" spans="9:9" x14ac:dyDescent="0.25">
      <c r="I432" s="1">
        <v>5</v>
      </c>
    </row>
    <row r="433" spans="9:9" x14ac:dyDescent="0.25">
      <c r="I433" s="1">
        <v>5</v>
      </c>
    </row>
    <row r="434" spans="9:9" x14ac:dyDescent="0.25">
      <c r="I434" s="1">
        <v>3</v>
      </c>
    </row>
    <row r="435" spans="9:9" x14ac:dyDescent="0.25">
      <c r="I435" s="1">
        <v>8</v>
      </c>
    </row>
    <row r="436" spans="9:9" x14ac:dyDescent="0.25">
      <c r="I436" s="1">
        <v>5</v>
      </c>
    </row>
    <row r="437" spans="9:9" x14ac:dyDescent="0.25">
      <c r="I437" s="1">
        <v>1</v>
      </c>
    </row>
    <row r="438" spans="9:9" x14ac:dyDescent="0.25">
      <c r="I438" s="1">
        <v>10</v>
      </c>
    </row>
    <row r="439" spans="9:9" x14ac:dyDescent="0.25">
      <c r="I439" s="1">
        <v>2</v>
      </c>
    </row>
    <row r="440" spans="9:9" x14ac:dyDescent="0.25">
      <c r="I440" s="1">
        <v>1</v>
      </c>
    </row>
    <row r="441" spans="9:9" x14ac:dyDescent="0.25">
      <c r="I441" s="1">
        <v>4</v>
      </c>
    </row>
    <row r="442" spans="9:9" x14ac:dyDescent="0.25">
      <c r="I442" s="1">
        <v>1</v>
      </c>
    </row>
    <row r="443" spans="9:9" x14ac:dyDescent="0.25">
      <c r="I443" s="1">
        <v>2</v>
      </c>
    </row>
    <row r="444" spans="9:9" x14ac:dyDescent="0.25">
      <c r="I444" s="1">
        <v>2</v>
      </c>
    </row>
    <row r="445" spans="9:9" x14ac:dyDescent="0.25">
      <c r="I445" s="1">
        <v>0</v>
      </c>
    </row>
    <row r="446" spans="9:9" x14ac:dyDescent="0.25">
      <c r="I446" s="1">
        <v>2</v>
      </c>
    </row>
    <row r="447" spans="9:9" x14ac:dyDescent="0.25">
      <c r="I447" s="1">
        <v>2</v>
      </c>
    </row>
    <row r="448" spans="9:9" x14ac:dyDescent="0.25">
      <c r="I448" s="1">
        <v>3</v>
      </c>
    </row>
    <row r="449" spans="9:9" x14ac:dyDescent="0.25">
      <c r="I449" s="1">
        <v>4</v>
      </c>
    </row>
    <row r="450" spans="9:9" x14ac:dyDescent="0.25">
      <c r="I450" s="1">
        <v>3</v>
      </c>
    </row>
    <row r="451" spans="9:9" x14ac:dyDescent="0.25">
      <c r="I451" s="1">
        <v>2</v>
      </c>
    </row>
    <row r="452" spans="9:9" x14ac:dyDescent="0.25">
      <c r="I452" s="1">
        <v>2</v>
      </c>
    </row>
    <row r="453" spans="9:9" x14ac:dyDescent="0.25">
      <c r="I453" s="1">
        <v>0</v>
      </c>
    </row>
    <row r="454" spans="9:9" x14ac:dyDescent="0.25">
      <c r="I454" s="1">
        <v>6</v>
      </c>
    </row>
    <row r="455" spans="9:9" x14ac:dyDescent="0.25">
      <c r="I455" s="1">
        <v>3</v>
      </c>
    </row>
    <row r="456" spans="9:9" x14ac:dyDescent="0.25">
      <c r="I456" s="1">
        <v>0</v>
      </c>
    </row>
    <row r="457" spans="9:9" x14ac:dyDescent="0.25">
      <c r="I457" s="1">
        <v>1</v>
      </c>
    </row>
    <row r="458" spans="9:9" x14ac:dyDescent="0.25">
      <c r="I458" s="1">
        <v>1</v>
      </c>
    </row>
    <row r="459" spans="9:9" x14ac:dyDescent="0.25">
      <c r="I459" s="1">
        <v>2</v>
      </c>
    </row>
    <row r="460" spans="9:9" x14ac:dyDescent="0.25">
      <c r="I460" s="1">
        <v>1</v>
      </c>
    </row>
    <row r="461" spans="9:9" x14ac:dyDescent="0.25">
      <c r="I461" s="1">
        <v>3</v>
      </c>
    </row>
    <row r="462" spans="9:9" x14ac:dyDescent="0.25">
      <c r="I462" s="1">
        <v>0</v>
      </c>
    </row>
    <row r="463" spans="9:9" x14ac:dyDescent="0.25">
      <c r="I463" s="1">
        <v>4</v>
      </c>
    </row>
    <row r="464" spans="9:9" x14ac:dyDescent="0.25">
      <c r="I464" s="1">
        <v>0</v>
      </c>
    </row>
    <row r="465" spans="9:9" x14ac:dyDescent="0.25">
      <c r="I465" s="1">
        <v>1</v>
      </c>
    </row>
    <row r="466" spans="9:9" x14ac:dyDescent="0.25">
      <c r="I466" s="1">
        <v>1</v>
      </c>
    </row>
    <row r="467" spans="9:9" x14ac:dyDescent="0.25">
      <c r="I467" s="1">
        <v>3</v>
      </c>
    </row>
    <row r="468" spans="9:9" x14ac:dyDescent="0.25">
      <c r="I468" s="1">
        <v>2</v>
      </c>
    </row>
    <row r="469" spans="9:9" x14ac:dyDescent="0.25">
      <c r="I469" s="1">
        <v>2</v>
      </c>
    </row>
    <row r="470" spans="9:9" x14ac:dyDescent="0.25">
      <c r="I470" s="1">
        <v>2</v>
      </c>
    </row>
    <row r="471" spans="9:9" x14ac:dyDescent="0.25">
      <c r="I471" s="1">
        <v>5</v>
      </c>
    </row>
    <row r="472" spans="9:9" x14ac:dyDescent="0.25">
      <c r="I472" s="1">
        <v>2</v>
      </c>
    </row>
    <row r="473" spans="9:9" x14ac:dyDescent="0.25">
      <c r="I473" s="1">
        <v>1</v>
      </c>
    </row>
    <row r="474" spans="9:9" x14ac:dyDescent="0.25">
      <c r="I474" s="1">
        <v>2</v>
      </c>
    </row>
    <row r="475" spans="9:9" x14ac:dyDescent="0.25">
      <c r="I475" s="1">
        <v>1</v>
      </c>
    </row>
    <row r="476" spans="9:9" x14ac:dyDescent="0.25">
      <c r="I476" s="1">
        <v>2</v>
      </c>
    </row>
    <row r="477" spans="9:9" x14ac:dyDescent="0.25">
      <c r="I477" s="1">
        <v>4</v>
      </c>
    </row>
    <row r="478" spans="9:9" x14ac:dyDescent="0.25">
      <c r="I478" s="1">
        <v>0</v>
      </c>
    </row>
    <row r="479" spans="9:9" x14ac:dyDescent="0.25">
      <c r="I479" s="1">
        <v>3</v>
      </c>
    </row>
    <row r="480" spans="9:9" x14ac:dyDescent="0.25">
      <c r="I480" s="1">
        <v>1</v>
      </c>
    </row>
    <row r="481" spans="9:9" x14ac:dyDescent="0.25">
      <c r="I481" s="1">
        <v>0</v>
      </c>
    </row>
    <row r="482" spans="9:9" x14ac:dyDescent="0.25">
      <c r="I482" s="1">
        <v>2</v>
      </c>
    </row>
    <row r="483" spans="9:9" x14ac:dyDescent="0.25">
      <c r="I483" s="1">
        <v>1</v>
      </c>
    </row>
    <row r="484" spans="9:9" x14ac:dyDescent="0.25">
      <c r="I484" s="1">
        <v>0</v>
      </c>
    </row>
    <row r="485" spans="9:9" x14ac:dyDescent="0.25">
      <c r="I485" s="1">
        <v>0</v>
      </c>
    </row>
    <row r="486" spans="9:9" x14ac:dyDescent="0.25">
      <c r="I486" s="1">
        <v>2</v>
      </c>
    </row>
    <row r="487" spans="9:9" x14ac:dyDescent="0.25">
      <c r="I487" s="1">
        <v>1</v>
      </c>
    </row>
    <row r="488" spans="9:9" x14ac:dyDescent="0.25">
      <c r="I488" s="1">
        <v>2</v>
      </c>
    </row>
    <row r="489" spans="9:9" x14ac:dyDescent="0.25">
      <c r="I489" s="1">
        <v>2</v>
      </c>
    </row>
    <row r="490" spans="9:9" x14ac:dyDescent="0.25">
      <c r="I490" s="1">
        <v>1</v>
      </c>
    </row>
    <row r="491" spans="9:9" x14ac:dyDescent="0.25">
      <c r="I491" s="1">
        <v>2</v>
      </c>
    </row>
    <row r="492" spans="9:9" x14ac:dyDescent="0.25">
      <c r="I492" s="1">
        <v>0</v>
      </c>
    </row>
    <row r="493" spans="9:9" x14ac:dyDescent="0.25">
      <c r="I493" s="1">
        <v>6</v>
      </c>
    </row>
    <row r="494" spans="9:9" x14ac:dyDescent="0.25">
      <c r="I494" s="1">
        <v>1</v>
      </c>
    </row>
    <row r="495" spans="9:9" x14ac:dyDescent="0.25">
      <c r="I495" s="1">
        <v>1</v>
      </c>
    </row>
    <row r="496" spans="9:9" x14ac:dyDescent="0.25">
      <c r="I496" s="1">
        <v>0</v>
      </c>
    </row>
    <row r="497" spans="9:9" x14ac:dyDescent="0.25">
      <c r="I497" s="1">
        <v>2</v>
      </c>
    </row>
    <row r="498" spans="9:9" x14ac:dyDescent="0.25">
      <c r="I498" s="1">
        <v>1</v>
      </c>
    </row>
    <row r="499" spans="9:9" x14ac:dyDescent="0.25">
      <c r="I499" s="1">
        <v>2</v>
      </c>
    </row>
    <row r="500" spans="9:9" x14ac:dyDescent="0.25">
      <c r="I500" s="1">
        <v>14</v>
      </c>
    </row>
    <row r="501" spans="9:9" x14ac:dyDescent="0.25">
      <c r="I501" s="1">
        <v>3</v>
      </c>
    </row>
    <row r="502" spans="9:9" x14ac:dyDescent="0.25">
      <c r="I502" s="1">
        <v>1</v>
      </c>
    </row>
    <row r="503" spans="9:9" x14ac:dyDescent="0.25">
      <c r="I503" s="1">
        <v>3</v>
      </c>
    </row>
    <row r="504" spans="9:9" x14ac:dyDescent="0.25">
      <c r="I504" s="1">
        <v>7</v>
      </c>
    </row>
    <row r="505" spans="9:9" x14ac:dyDescent="0.25">
      <c r="I505" s="1">
        <v>2</v>
      </c>
    </row>
    <row r="506" spans="9:9" x14ac:dyDescent="0.25">
      <c r="I506" s="1">
        <v>1</v>
      </c>
    </row>
    <row r="507" spans="9:9" x14ac:dyDescent="0.25">
      <c r="I507" s="1">
        <v>4</v>
      </c>
    </row>
    <row r="508" spans="9:9" x14ac:dyDescent="0.25">
      <c r="I508" s="1">
        <v>1</v>
      </c>
    </row>
    <row r="509" spans="9:9" x14ac:dyDescent="0.25">
      <c r="I509" s="1">
        <v>2</v>
      </c>
    </row>
    <row r="510" spans="9:9" x14ac:dyDescent="0.25">
      <c r="I510" s="1">
        <v>2</v>
      </c>
    </row>
    <row r="511" spans="9:9" x14ac:dyDescent="0.25">
      <c r="I511" s="1">
        <v>3</v>
      </c>
    </row>
    <row r="512" spans="9:9" x14ac:dyDescent="0.25">
      <c r="I512" s="1">
        <v>1</v>
      </c>
    </row>
    <row r="513" spans="9:9" x14ac:dyDescent="0.25">
      <c r="I513" s="1">
        <v>6</v>
      </c>
    </row>
    <row r="514" spans="9:9" x14ac:dyDescent="0.25">
      <c r="I514" s="1">
        <v>2</v>
      </c>
    </row>
    <row r="515" spans="9:9" x14ac:dyDescent="0.25">
      <c r="I515" s="1">
        <v>1</v>
      </c>
    </row>
    <row r="516" spans="9:9" x14ac:dyDescent="0.25">
      <c r="I516" s="1">
        <v>4</v>
      </c>
    </row>
    <row r="517" spans="9:9" x14ac:dyDescent="0.25">
      <c r="I517" s="1">
        <v>0</v>
      </c>
    </row>
    <row r="518" spans="9:9" x14ac:dyDescent="0.25">
      <c r="I518" s="1">
        <v>8</v>
      </c>
    </row>
    <row r="519" spans="9:9" x14ac:dyDescent="0.25">
      <c r="I519" s="1">
        <v>3</v>
      </c>
    </row>
    <row r="520" spans="9:9" x14ac:dyDescent="0.25">
      <c r="I520" s="1">
        <v>2</v>
      </c>
    </row>
    <row r="521" spans="9:9" x14ac:dyDescent="0.25">
      <c r="I521" s="1">
        <v>3</v>
      </c>
    </row>
    <row r="522" spans="9:9" x14ac:dyDescent="0.25">
      <c r="I522" s="1">
        <v>0</v>
      </c>
    </row>
    <row r="523" spans="9:9" x14ac:dyDescent="0.25">
      <c r="I523" s="1">
        <v>1</v>
      </c>
    </row>
    <row r="524" spans="9:9" x14ac:dyDescent="0.25">
      <c r="I524" s="1">
        <v>4</v>
      </c>
    </row>
    <row r="525" spans="9:9" x14ac:dyDescent="0.25">
      <c r="I525" s="1">
        <v>1</v>
      </c>
    </row>
    <row r="526" spans="9:9" x14ac:dyDescent="0.25">
      <c r="I526" s="1">
        <v>2</v>
      </c>
    </row>
    <row r="527" spans="9:9" x14ac:dyDescent="0.25">
      <c r="I527" s="1">
        <v>0</v>
      </c>
    </row>
    <row r="528" spans="9:9" x14ac:dyDescent="0.25">
      <c r="I528" s="1">
        <v>2</v>
      </c>
    </row>
    <row r="529" spans="9:9" x14ac:dyDescent="0.25">
      <c r="I529" s="1">
        <v>3</v>
      </c>
    </row>
    <row r="530" spans="9:9" x14ac:dyDescent="0.25">
      <c r="I530" s="1">
        <v>0</v>
      </c>
    </row>
    <row r="531" spans="9:9" x14ac:dyDescent="0.25">
      <c r="I531" s="1">
        <v>2</v>
      </c>
    </row>
    <row r="532" spans="9:9" x14ac:dyDescent="0.25">
      <c r="I532" s="1">
        <v>0</v>
      </c>
    </row>
    <row r="533" spans="9:9" x14ac:dyDescent="0.25">
      <c r="I533" s="1">
        <v>1</v>
      </c>
    </row>
    <row r="534" spans="9:9" x14ac:dyDescent="0.25">
      <c r="I534" s="1">
        <v>3</v>
      </c>
    </row>
    <row r="535" spans="9:9" x14ac:dyDescent="0.25">
      <c r="I535" s="1">
        <v>1</v>
      </c>
    </row>
    <row r="536" spans="9:9" x14ac:dyDescent="0.25">
      <c r="I536" s="1">
        <v>0</v>
      </c>
    </row>
    <row r="537" spans="9:9" x14ac:dyDescent="0.25">
      <c r="I537" s="1">
        <v>1</v>
      </c>
    </row>
    <row r="538" spans="9:9" x14ac:dyDescent="0.25">
      <c r="I538" s="1">
        <v>0</v>
      </c>
    </row>
    <row r="539" spans="9:9" x14ac:dyDescent="0.25">
      <c r="I539" s="1">
        <v>0</v>
      </c>
    </row>
    <row r="540" spans="9:9" x14ac:dyDescent="0.25">
      <c r="I540" s="1">
        <v>1</v>
      </c>
    </row>
    <row r="541" spans="9:9" x14ac:dyDescent="0.25">
      <c r="I541" s="1">
        <v>1</v>
      </c>
    </row>
    <row r="542" spans="9:9" x14ac:dyDescent="0.25">
      <c r="I542" s="1">
        <v>0</v>
      </c>
    </row>
    <row r="543" spans="9:9" x14ac:dyDescent="0.25">
      <c r="I543" s="1">
        <v>0</v>
      </c>
    </row>
    <row r="544" spans="9:9" x14ac:dyDescent="0.25">
      <c r="I544" s="1">
        <v>2</v>
      </c>
    </row>
    <row r="545" spans="9:9" x14ac:dyDescent="0.25">
      <c r="I545" s="1">
        <v>1</v>
      </c>
    </row>
    <row r="546" spans="9:9" x14ac:dyDescent="0.25">
      <c r="I546" s="1">
        <v>1</v>
      </c>
    </row>
    <row r="547" spans="9:9" x14ac:dyDescent="0.25">
      <c r="I547" s="1">
        <v>0</v>
      </c>
    </row>
    <row r="548" spans="9:9" x14ac:dyDescent="0.25">
      <c r="I548" s="1">
        <v>2</v>
      </c>
    </row>
    <row r="549" spans="9:9" x14ac:dyDescent="0.25">
      <c r="I549" s="1">
        <v>0</v>
      </c>
    </row>
    <row r="550" spans="9:9" x14ac:dyDescent="0.25">
      <c r="I550" s="1">
        <v>0</v>
      </c>
    </row>
    <row r="551" spans="9:9" x14ac:dyDescent="0.25">
      <c r="I551" s="1">
        <v>1</v>
      </c>
    </row>
    <row r="552" spans="9:9" x14ac:dyDescent="0.25">
      <c r="I552" s="1">
        <v>1</v>
      </c>
    </row>
    <row r="553" spans="9:9" x14ac:dyDescent="0.25">
      <c r="I553" s="1">
        <v>0</v>
      </c>
    </row>
    <row r="554" spans="9:9" x14ac:dyDescent="0.25">
      <c r="I554" s="1">
        <v>0</v>
      </c>
    </row>
    <row r="555" spans="9:9" x14ac:dyDescent="0.25">
      <c r="I555" s="1">
        <v>0</v>
      </c>
    </row>
    <row r="556" spans="9:9" x14ac:dyDescent="0.25">
      <c r="I556" s="1">
        <v>0</v>
      </c>
    </row>
    <row r="557" spans="9:9" x14ac:dyDescent="0.25">
      <c r="I557" s="1">
        <v>0</v>
      </c>
    </row>
    <row r="558" spans="9:9" x14ac:dyDescent="0.25">
      <c r="I558" s="1">
        <v>1</v>
      </c>
    </row>
    <row r="559" spans="9:9" x14ac:dyDescent="0.25">
      <c r="I559" s="1">
        <v>1</v>
      </c>
    </row>
    <row r="560" spans="9:9" x14ac:dyDescent="0.25">
      <c r="I560" s="1">
        <v>1</v>
      </c>
    </row>
    <row r="561" spans="9:9" x14ac:dyDescent="0.25">
      <c r="I561" s="1">
        <v>0</v>
      </c>
    </row>
    <row r="562" spans="9:9" x14ac:dyDescent="0.25">
      <c r="I562" s="1">
        <v>0</v>
      </c>
    </row>
    <row r="563" spans="9:9" x14ac:dyDescent="0.25">
      <c r="I563" s="1">
        <v>0</v>
      </c>
    </row>
    <row r="564" spans="9:9" x14ac:dyDescent="0.25">
      <c r="I564" s="1">
        <v>1</v>
      </c>
    </row>
    <row r="565" spans="9:9" x14ac:dyDescent="0.25">
      <c r="I565" s="1">
        <v>0</v>
      </c>
    </row>
    <row r="566" spans="9:9" x14ac:dyDescent="0.25">
      <c r="I566" s="1">
        <v>1</v>
      </c>
    </row>
    <row r="567" spans="9:9" x14ac:dyDescent="0.25">
      <c r="I567" s="1">
        <v>0</v>
      </c>
    </row>
    <row r="568" spans="9:9" x14ac:dyDescent="0.25">
      <c r="I568" s="1">
        <v>1</v>
      </c>
    </row>
    <row r="569" spans="9:9" x14ac:dyDescent="0.25">
      <c r="I569" s="1">
        <v>0</v>
      </c>
    </row>
    <row r="570" spans="9:9" x14ac:dyDescent="0.25">
      <c r="I570" s="1">
        <v>1</v>
      </c>
    </row>
    <row r="571" spans="9:9" x14ac:dyDescent="0.25">
      <c r="I571" s="1">
        <v>0</v>
      </c>
    </row>
    <row r="572" spans="9:9" x14ac:dyDescent="0.25">
      <c r="I572" s="1">
        <v>0</v>
      </c>
    </row>
    <row r="573" spans="9:9" x14ac:dyDescent="0.25">
      <c r="I573" s="1">
        <v>0</v>
      </c>
    </row>
    <row r="574" spans="9:9" x14ac:dyDescent="0.25">
      <c r="I574" s="1">
        <v>1</v>
      </c>
    </row>
    <row r="575" spans="9:9" x14ac:dyDescent="0.25">
      <c r="I575" s="1">
        <v>1</v>
      </c>
    </row>
    <row r="576" spans="9:9" x14ac:dyDescent="0.25">
      <c r="I576" s="1">
        <v>2</v>
      </c>
    </row>
    <row r="577" spans="9:9" x14ac:dyDescent="0.25">
      <c r="I577" s="1">
        <v>0</v>
      </c>
    </row>
    <row r="578" spans="9:9" x14ac:dyDescent="0.25">
      <c r="I578" s="1">
        <v>0</v>
      </c>
    </row>
    <row r="579" spans="9:9" x14ac:dyDescent="0.25">
      <c r="I579" s="1">
        <v>2</v>
      </c>
    </row>
    <row r="580" spans="9:9" x14ac:dyDescent="0.25">
      <c r="I580" s="1">
        <v>0</v>
      </c>
    </row>
    <row r="581" spans="9:9" x14ac:dyDescent="0.25">
      <c r="I581" s="1">
        <v>1</v>
      </c>
    </row>
    <row r="582" spans="9:9" x14ac:dyDescent="0.25">
      <c r="I582" s="1">
        <v>0</v>
      </c>
    </row>
    <row r="583" spans="9:9" x14ac:dyDescent="0.25">
      <c r="I583" s="1">
        <v>1</v>
      </c>
    </row>
    <row r="584" spans="9:9" x14ac:dyDescent="0.25">
      <c r="I584" s="1">
        <v>0</v>
      </c>
    </row>
    <row r="585" spans="9:9" x14ac:dyDescent="0.25">
      <c r="I585" s="1">
        <v>0</v>
      </c>
    </row>
    <row r="586" spans="9:9" x14ac:dyDescent="0.25">
      <c r="I586" s="1">
        <v>0</v>
      </c>
    </row>
    <row r="587" spans="9:9" x14ac:dyDescent="0.25">
      <c r="I587" s="1">
        <v>1</v>
      </c>
    </row>
    <row r="588" spans="9:9" x14ac:dyDescent="0.25">
      <c r="I588" s="1">
        <v>0</v>
      </c>
    </row>
    <row r="589" spans="9:9" x14ac:dyDescent="0.25">
      <c r="I589" s="1">
        <v>1</v>
      </c>
    </row>
    <row r="590" spans="9:9" x14ac:dyDescent="0.25">
      <c r="I590" s="1">
        <v>0</v>
      </c>
    </row>
    <row r="591" spans="9:9" x14ac:dyDescent="0.25">
      <c r="I591" s="1">
        <v>0</v>
      </c>
    </row>
    <row r="592" spans="9:9" x14ac:dyDescent="0.25">
      <c r="I592" s="1">
        <v>1</v>
      </c>
    </row>
    <row r="593" spans="9:9" x14ac:dyDescent="0.25">
      <c r="I593" s="1">
        <v>2</v>
      </c>
    </row>
    <row r="594" spans="9:9" x14ac:dyDescent="0.25">
      <c r="I594" s="1">
        <v>1</v>
      </c>
    </row>
    <row r="595" spans="9:9" x14ac:dyDescent="0.25">
      <c r="I595" s="1">
        <v>1</v>
      </c>
    </row>
    <row r="596" spans="9:9" x14ac:dyDescent="0.25">
      <c r="I596" s="1">
        <v>0</v>
      </c>
    </row>
    <row r="597" spans="9:9" x14ac:dyDescent="0.25">
      <c r="I597" s="1">
        <v>1</v>
      </c>
    </row>
    <row r="598" spans="9:9" x14ac:dyDescent="0.25">
      <c r="I598" s="1">
        <v>1</v>
      </c>
    </row>
    <row r="599" spans="9:9" x14ac:dyDescent="0.25">
      <c r="I599" s="1">
        <v>1</v>
      </c>
    </row>
    <row r="600" spans="9:9" x14ac:dyDescent="0.25">
      <c r="I600" s="1">
        <v>0</v>
      </c>
    </row>
    <row r="601" spans="9:9" x14ac:dyDescent="0.25">
      <c r="I601" s="1">
        <v>0</v>
      </c>
    </row>
    <row r="602" spans="9:9" x14ac:dyDescent="0.25">
      <c r="I602" s="1">
        <v>1</v>
      </c>
    </row>
    <row r="603" spans="9:9" x14ac:dyDescent="0.25">
      <c r="I603" s="1">
        <v>0</v>
      </c>
    </row>
    <row r="604" spans="9:9" x14ac:dyDescent="0.25">
      <c r="I604" s="1">
        <v>0</v>
      </c>
    </row>
    <row r="605" spans="9:9" x14ac:dyDescent="0.25">
      <c r="I605" s="1">
        <v>1</v>
      </c>
    </row>
    <row r="606" spans="9:9" x14ac:dyDescent="0.25">
      <c r="I606" s="1">
        <v>1</v>
      </c>
    </row>
    <row r="607" spans="9:9" x14ac:dyDescent="0.25">
      <c r="I607" s="1">
        <v>1</v>
      </c>
    </row>
    <row r="608" spans="9:9" x14ac:dyDescent="0.25">
      <c r="I608" s="1">
        <v>2</v>
      </c>
    </row>
    <row r="609" spans="9:9" x14ac:dyDescent="0.25">
      <c r="I609" s="1">
        <v>0</v>
      </c>
    </row>
    <row r="610" spans="9:9" x14ac:dyDescent="0.25">
      <c r="I610" s="1">
        <v>0</v>
      </c>
    </row>
    <row r="611" spans="9:9" x14ac:dyDescent="0.25">
      <c r="I611" s="1">
        <v>0</v>
      </c>
    </row>
    <row r="612" spans="9:9" x14ac:dyDescent="0.25">
      <c r="I612" s="1">
        <v>1</v>
      </c>
    </row>
    <row r="613" spans="9:9" x14ac:dyDescent="0.25">
      <c r="I613" s="1">
        <v>2</v>
      </c>
    </row>
    <row r="614" spans="9:9" x14ac:dyDescent="0.25">
      <c r="I614" s="1">
        <v>0</v>
      </c>
    </row>
    <row r="615" spans="9:9" x14ac:dyDescent="0.25">
      <c r="I615" s="1">
        <v>0</v>
      </c>
    </row>
    <row r="616" spans="9:9" x14ac:dyDescent="0.25">
      <c r="I616" s="1">
        <v>0</v>
      </c>
    </row>
    <row r="617" spans="9:9" x14ac:dyDescent="0.25">
      <c r="I617" s="1">
        <v>0</v>
      </c>
    </row>
    <row r="618" spans="9:9" x14ac:dyDescent="0.25">
      <c r="I618" s="1">
        <v>1</v>
      </c>
    </row>
    <row r="619" spans="9:9" x14ac:dyDescent="0.25">
      <c r="I619" s="1">
        <v>1</v>
      </c>
    </row>
    <row r="620" spans="9:9" x14ac:dyDescent="0.25">
      <c r="I620" s="1">
        <v>0</v>
      </c>
    </row>
    <row r="621" spans="9:9" x14ac:dyDescent="0.25">
      <c r="I621" s="1">
        <v>0</v>
      </c>
    </row>
    <row r="622" spans="9:9" x14ac:dyDescent="0.25">
      <c r="I622" s="1">
        <v>1</v>
      </c>
    </row>
    <row r="623" spans="9:9" x14ac:dyDescent="0.25">
      <c r="I623" s="1">
        <v>0</v>
      </c>
    </row>
    <row r="624" spans="9:9" x14ac:dyDescent="0.25">
      <c r="I624" s="1">
        <v>1</v>
      </c>
    </row>
    <row r="625" spans="9:9" x14ac:dyDescent="0.25">
      <c r="I625" s="1">
        <v>0</v>
      </c>
    </row>
    <row r="626" spans="9:9" x14ac:dyDescent="0.25">
      <c r="I626" s="1">
        <v>0</v>
      </c>
    </row>
    <row r="627" spans="9:9" x14ac:dyDescent="0.25">
      <c r="I627" s="1">
        <v>1</v>
      </c>
    </row>
    <row r="628" spans="9:9" x14ac:dyDescent="0.25">
      <c r="I628" s="1">
        <v>1</v>
      </c>
    </row>
    <row r="629" spans="9:9" x14ac:dyDescent="0.25">
      <c r="I629" s="1">
        <v>1</v>
      </c>
    </row>
    <row r="630" spans="9:9" x14ac:dyDescent="0.25">
      <c r="I630" s="1">
        <v>0</v>
      </c>
    </row>
    <row r="631" spans="9:9" x14ac:dyDescent="0.25">
      <c r="I631" s="1">
        <v>0</v>
      </c>
    </row>
    <row r="632" spans="9:9" x14ac:dyDescent="0.25">
      <c r="I632" s="1">
        <v>0</v>
      </c>
    </row>
    <row r="633" spans="9:9" x14ac:dyDescent="0.25">
      <c r="I633" s="1">
        <v>0</v>
      </c>
    </row>
    <row r="634" spans="9:9" x14ac:dyDescent="0.25">
      <c r="I634" s="1">
        <v>1</v>
      </c>
    </row>
    <row r="635" spans="9:9" x14ac:dyDescent="0.25">
      <c r="I635" s="1">
        <v>1</v>
      </c>
    </row>
    <row r="636" spans="9:9" x14ac:dyDescent="0.25">
      <c r="I636" s="1">
        <v>0</v>
      </c>
    </row>
    <row r="637" spans="9:9" x14ac:dyDescent="0.25">
      <c r="I637" s="1">
        <v>0</v>
      </c>
    </row>
    <row r="638" spans="9:9" x14ac:dyDescent="0.25">
      <c r="I638" s="1">
        <v>1</v>
      </c>
    </row>
    <row r="639" spans="9:9" x14ac:dyDescent="0.25">
      <c r="I639" s="1">
        <v>1</v>
      </c>
    </row>
    <row r="640" spans="9:9" x14ac:dyDescent="0.25">
      <c r="I640" s="1">
        <v>0</v>
      </c>
    </row>
    <row r="641" spans="9:9" x14ac:dyDescent="0.25">
      <c r="I641" s="1">
        <v>2</v>
      </c>
    </row>
    <row r="642" spans="9:9" x14ac:dyDescent="0.25">
      <c r="I642" s="1">
        <v>0</v>
      </c>
    </row>
    <row r="643" spans="9:9" x14ac:dyDescent="0.25">
      <c r="I643" s="1">
        <v>0</v>
      </c>
    </row>
    <row r="644" spans="9:9" x14ac:dyDescent="0.25">
      <c r="I644" s="1">
        <v>0</v>
      </c>
    </row>
    <row r="645" spans="9:9" x14ac:dyDescent="0.25">
      <c r="I645" s="1">
        <v>1</v>
      </c>
    </row>
    <row r="646" spans="9:9" x14ac:dyDescent="0.25">
      <c r="I646" s="1">
        <v>0</v>
      </c>
    </row>
    <row r="647" spans="9:9" x14ac:dyDescent="0.25">
      <c r="I647" s="1">
        <v>1</v>
      </c>
    </row>
    <row r="648" spans="9:9" x14ac:dyDescent="0.25">
      <c r="I648" s="1">
        <v>0</v>
      </c>
    </row>
    <row r="649" spans="9:9" x14ac:dyDescent="0.25">
      <c r="I649" s="1">
        <v>1</v>
      </c>
    </row>
    <row r="650" spans="9:9" x14ac:dyDescent="0.25">
      <c r="I650" s="1">
        <v>1</v>
      </c>
    </row>
    <row r="651" spans="9:9" x14ac:dyDescent="0.25">
      <c r="I651" s="1">
        <v>0</v>
      </c>
    </row>
    <row r="652" spans="9:9" x14ac:dyDescent="0.25">
      <c r="I652" s="1">
        <v>1</v>
      </c>
    </row>
    <row r="653" spans="9:9" x14ac:dyDescent="0.25">
      <c r="I653" s="1">
        <v>0</v>
      </c>
    </row>
    <row r="654" spans="9:9" x14ac:dyDescent="0.25">
      <c r="I654" s="1">
        <v>0</v>
      </c>
    </row>
    <row r="655" spans="9:9" x14ac:dyDescent="0.25">
      <c r="I655" s="1">
        <v>1</v>
      </c>
    </row>
    <row r="656" spans="9:9" x14ac:dyDescent="0.25">
      <c r="I656" s="1">
        <v>0</v>
      </c>
    </row>
    <row r="657" spans="9:9" x14ac:dyDescent="0.25">
      <c r="I657" s="1">
        <v>1</v>
      </c>
    </row>
    <row r="658" spans="9:9" x14ac:dyDescent="0.25">
      <c r="I658" s="1">
        <v>1</v>
      </c>
    </row>
    <row r="659" spans="9:9" x14ac:dyDescent="0.25">
      <c r="I659" s="1">
        <v>0</v>
      </c>
    </row>
    <row r="660" spans="9:9" x14ac:dyDescent="0.25">
      <c r="I660" s="1">
        <v>0</v>
      </c>
    </row>
    <row r="661" spans="9:9" x14ac:dyDescent="0.25">
      <c r="I661" s="1">
        <v>0</v>
      </c>
    </row>
    <row r="662" spans="9:9" x14ac:dyDescent="0.25">
      <c r="I662" s="1">
        <v>2</v>
      </c>
    </row>
    <row r="663" spans="9:9" x14ac:dyDescent="0.25">
      <c r="I663" s="1">
        <v>0</v>
      </c>
    </row>
    <row r="664" spans="9:9" x14ac:dyDescent="0.25">
      <c r="I664" s="1">
        <v>0</v>
      </c>
    </row>
    <row r="665" spans="9:9" x14ac:dyDescent="0.25">
      <c r="I665" s="1">
        <v>1</v>
      </c>
    </row>
    <row r="666" spans="9:9" x14ac:dyDescent="0.25">
      <c r="I666" s="1">
        <v>0</v>
      </c>
    </row>
    <row r="667" spans="9:9" x14ac:dyDescent="0.25">
      <c r="I667" s="1">
        <v>0</v>
      </c>
    </row>
    <row r="668" spans="9:9" x14ac:dyDescent="0.25">
      <c r="I668" s="1">
        <v>0</v>
      </c>
    </row>
    <row r="669" spans="9:9" x14ac:dyDescent="0.25">
      <c r="I669" s="1">
        <v>1</v>
      </c>
    </row>
    <row r="670" spans="9:9" x14ac:dyDescent="0.25">
      <c r="I670" s="1">
        <v>0</v>
      </c>
    </row>
    <row r="671" spans="9:9" x14ac:dyDescent="0.25">
      <c r="I671" s="1">
        <v>1</v>
      </c>
    </row>
    <row r="672" spans="9:9" x14ac:dyDescent="0.25">
      <c r="I672" s="1">
        <v>0</v>
      </c>
    </row>
    <row r="673" spans="9:9" x14ac:dyDescent="0.25">
      <c r="I673" s="1">
        <v>0</v>
      </c>
    </row>
    <row r="674" spans="9:9" x14ac:dyDescent="0.25">
      <c r="I674" s="1">
        <v>2</v>
      </c>
    </row>
    <row r="675" spans="9:9" x14ac:dyDescent="0.25">
      <c r="I675" s="1">
        <v>0</v>
      </c>
    </row>
    <row r="676" spans="9:9" x14ac:dyDescent="0.25">
      <c r="I676" s="1">
        <v>0</v>
      </c>
    </row>
    <row r="677" spans="9:9" x14ac:dyDescent="0.25">
      <c r="I677" s="1">
        <v>0</v>
      </c>
    </row>
    <row r="678" spans="9:9" x14ac:dyDescent="0.25">
      <c r="I678" s="1">
        <v>0</v>
      </c>
    </row>
    <row r="679" spans="9:9" x14ac:dyDescent="0.25">
      <c r="I679" s="1">
        <v>1</v>
      </c>
    </row>
    <row r="680" spans="9:9" x14ac:dyDescent="0.25">
      <c r="I680" s="1">
        <v>0</v>
      </c>
    </row>
    <row r="681" spans="9:9" x14ac:dyDescent="0.25">
      <c r="I681" s="1">
        <v>1</v>
      </c>
    </row>
    <row r="682" spans="9:9" x14ac:dyDescent="0.25">
      <c r="I682" s="1">
        <v>0</v>
      </c>
    </row>
    <row r="683" spans="9:9" x14ac:dyDescent="0.25">
      <c r="I683" s="1">
        <v>0</v>
      </c>
    </row>
    <row r="684" spans="9:9" x14ac:dyDescent="0.25">
      <c r="I684" s="1">
        <v>1</v>
      </c>
    </row>
    <row r="685" spans="9:9" x14ac:dyDescent="0.25">
      <c r="I685" s="1">
        <v>0</v>
      </c>
    </row>
    <row r="686" spans="9:9" x14ac:dyDescent="0.25">
      <c r="I686" s="1">
        <v>2</v>
      </c>
    </row>
    <row r="687" spans="9:9" x14ac:dyDescent="0.25">
      <c r="I687" s="1">
        <v>0</v>
      </c>
    </row>
    <row r="688" spans="9:9" x14ac:dyDescent="0.25">
      <c r="I688" s="1">
        <v>2</v>
      </c>
    </row>
    <row r="689" spans="9:9" x14ac:dyDescent="0.25">
      <c r="I689" s="1">
        <v>2</v>
      </c>
    </row>
    <row r="690" spans="9:9" x14ac:dyDescent="0.25">
      <c r="I690" s="1">
        <v>1</v>
      </c>
    </row>
    <row r="691" spans="9:9" x14ac:dyDescent="0.25">
      <c r="I691" s="1">
        <v>0</v>
      </c>
    </row>
    <row r="692" spans="9:9" x14ac:dyDescent="0.25">
      <c r="I692" s="1">
        <v>0</v>
      </c>
    </row>
    <row r="693" spans="9:9" x14ac:dyDescent="0.25">
      <c r="I693" s="1">
        <v>0</v>
      </c>
    </row>
    <row r="694" spans="9:9" x14ac:dyDescent="0.25">
      <c r="I694" s="1">
        <v>0</v>
      </c>
    </row>
    <row r="695" spans="9:9" x14ac:dyDescent="0.25">
      <c r="I695" s="1">
        <v>1</v>
      </c>
    </row>
    <row r="696" spans="9:9" x14ac:dyDescent="0.25">
      <c r="I696" s="1">
        <v>0</v>
      </c>
    </row>
    <row r="697" spans="9:9" x14ac:dyDescent="0.25">
      <c r="I697" s="1">
        <v>1</v>
      </c>
    </row>
    <row r="698" spans="9:9" x14ac:dyDescent="0.25">
      <c r="I698" s="1">
        <v>1</v>
      </c>
    </row>
    <row r="699" spans="9:9" x14ac:dyDescent="0.25">
      <c r="I699" s="1">
        <v>1</v>
      </c>
    </row>
    <row r="700" spans="9:9" x14ac:dyDescent="0.25">
      <c r="I700" s="1">
        <v>1</v>
      </c>
    </row>
    <row r="701" spans="9:9" x14ac:dyDescent="0.25">
      <c r="I701" s="1">
        <v>0</v>
      </c>
    </row>
    <row r="702" spans="9:9" x14ac:dyDescent="0.25">
      <c r="I702" s="1">
        <v>0</v>
      </c>
    </row>
    <row r="703" spans="9:9" x14ac:dyDescent="0.25">
      <c r="I703" s="1">
        <v>2</v>
      </c>
    </row>
    <row r="704" spans="9:9" x14ac:dyDescent="0.25">
      <c r="I704" s="1">
        <v>0</v>
      </c>
    </row>
    <row r="705" spans="9:9" x14ac:dyDescent="0.25">
      <c r="I705" s="1">
        <v>0</v>
      </c>
    </row>
    <row r="706" spans="9:9" x14ac:dyDescent="0.25">
      <c r="I706" s="1">
        <v>1</v>
      </c>
    </row>
    <row r="707" spans="9:9" x14ac:dyDescent="0.25">
      <c r="I707" s="1">
        <v>1</v>
      </c>
    </row>
    <row r="708" spans="9:9" x14ac:dyDescent="0.25">
      <c r="I708" s="1">
        <v>0</v>
      </c>
    </row>
    <row r="709" spans="9:9" x14ac:dyDescent="0.25">
      <c r="I709" s="1">
        <v>1</v>
      </c>
    </row>
    <row r="710" spans="9:9" x14ac:dyDescent="0.25">
      <c r="I710" s="1">
        <v>0</v>
      </c>
    </row>
    <row r="711" spans="9:9" x14ac:dyDescent="0.25">
      <c r="I711" s="1">
        <v>1</v>
      </c>
    </row>
    <row r="712" spans="9:9" x14ac:dyDescent="0.25">
      <c r="I712" s="1">
        <v>1</v>
      </c>
    </row>
    <row r="713" spans="9:9" x14ac:dyDescent="0.25">
      <c r="I713" s="1">
        <v>0</v>
      </c>
    </row>
    <row r="714" spans="9:9" x14ac:dyDescent="0.25">
      <c r="I714" s="1">
        <v>1</v>
      </c>
    </row>
    <row r="715" spans="9:9" x14ac:dyDescent="0.25">
      <c r="I715" s="1">
        <v>1</v>
      </c>
    </row>
    <row r="716" spans="9:9" x14ac:dyDescent="0.25">
      <c r="I716" s="1">
        <v>1</v>
      </c>
    </row>
    <row r="717" spans="9:9" x14ac:dyDescent="0.25">
      <c r="I717" s="1">
        <v>1</v>
      </c>
    </row>
    <row r="718" spans="9:9" x14ac:dyDescent="0.25">
      <c r="I718" s="1">
        <v>0</v>
      </c>
    </row>
    <row r="719" spans="9:9" x14ac:dyDescent="0.25">
      <c r="I719" s="1">
        <v>2</v>
      </c>
    </row>
    <row r="720" spans="9:9" x14ac:dyDescent="0.25">
      <c r="I720" s="1">
        <v>1</v>
      </c>
    </row>
    <row r="721" spans="9:9" x14ac:dyDescent="0.25">
      <c r="I721" s="1">
        <v>2</v>
      </c>
    </row>
    <row r="722" spans="9:9" x14ac:dyDescent="0.25">
      <c r="I722" s="1">
        <v>0</v>
      </c>
    </row>
    <row r="723" spans="9:9" x14ac:dyDescent="0.25">
      <c r="I723" s="1">
        <v>0</v>
      </c>
    </row>
    <row r="724" spans="9:9" x14ac:dyDescent="0.25">
      <c r="I724" s="1">
        <v>1</v>
      </c>
    </row>
    <row r="725" spans="9:9" x14ac:dyDescent="0.25">
      <c r="I725" s="1">
        <v>1</v>
      </c>
    </row>
    <row r="726" spans="9:9" x14ac:dyDescent="0.25">
      <c r="I726" s="1">
        <v>0</v>
      </c>
    </row>
    <row r="727" spans="9:9" x14ac:dyDescent="0.25">
      <c r="I727" s="1">
        <v>0</v>
      </c>
    </row>
    <row r="728" spans="9:9" x14ac:dyDescent="0.25">
      <c r="I728" s="1">
        <v>1</v>
      </c>
    </row>
    <row r="729" spans="9:9" x14ac:dyDescent="0.25">
      <c r="I729" s="1">
        <v>0</v>
      </c>
    </row>
    <row r="730" spans="9:9" x14ac:dyDescent="0.25">
      <c r="I730" s="1">
        <v>1</v>
      </c>
    </row>
    <row r="731" spans="9:9" x14ac:dyDescent="0.25">
      <c r="I731" s="1">
        <v>1</v>
      </c>
    </row>
    <row r="732" spans="9:9" x14ac:dyDescent="0.25">
      <c r="I732" s="1">
        <v>1</v>
      </c>
    </row>
    <row r="733" spans="9:9" x14ac:dyDescent="0.25">
      <c r="I733" s="1">
        <v>0</v>
      </c>
    </row>
    <row r="734" spans="9:9" x14ac:dyDescent="0.25">
      <c r="I734" s="1">
        <v>1</v>
      </c>
    </row>
    <row r="735" spans="9:9" x14ac:dyDescent="0.25">
      <c r="I735" s="1">
        <v>0</v>
      </c>
    </row>
    <row r="736" spans="9:9" x14ac:dyDescent="0.25">
      <c r="I736" s="1">
        <v>1</v>
      </c>
    </row>
    <row r="737" spans="9:9" x14ac:dyDescent="0.25">
      <c r="I737" s="1">
        <v>0</v>
      </c>
    </row>
    <row r="738" spans="9:9" x14ac:dyDescent="0.25">
      <c r="I738" s="1">
        <v>1</v>
      </c>
    </row>
    <row r="739" spans="9:9" x14ac:dyDescent="0.25">
      <c r="I739" s="1">
        <v>1</v>
      </c>
    </row>
    <row r="740" spans="9:9" x14ac:dyDescent="0.25">
      <c r="I740" s="1">
        <v>0</v>
      </c>
    </row>
    <row r="741" spans="9:9" x14ac:dyDescent="0.25">
      <c r="I741" s="1">
        <v>1</v>
      </c>
    </row>
    <row r="742" spans="9:9" x14ac:dyDescent="0.25">
      <c r="I742" s="1">
        <v>0</v>
      </c>
    </row>
    <row r="743" spans="9:9" x14ac:dyDescent="0.25">
      <c r="I743" s="1">
        <v>1</v>
      </c>
    </row>
    <row r="744" spans="9:9" x14ac:dyDescent="0.25">
      <c r="I744" s="1">
        <v>0</v>
      </c>
    </row>
    <row r="745" spans="9:9" x14ac:dyDescent="0.25">
      <c r="I745" s="1">
        <v>0</v>
      </c>
    </row>
    <row r="746" spans="9:9" x14ac:dyDescent="0.25">
      <c r="I746" s="1">
        <v>1</v>
      </c>
    </row>
    <row r="747" spans="9:9" x14ac:dyDescent="0.25">
      <c r="I747" s="1">
        <v>0</v>
      </c>
    </row>
    <row r="748" spans="9:9" x14ac:dyDescent="0.25">
      <c r="I748" s="1">
        <v>0</v>
      </c>
    </row>
    <row r="749" spans="9:9" x14ac:dyDescent="0.25">
      <c r="I749" s="1">
        <v>2</v>
      </c>
    </row>
    <row r="750" spans="9:9" x14ac:dyDescent="0.25">
      <c r="I750" s="1">
        <v>0</v>
      </c>
    </row>
    <row r="751" spans="9:9" x14ac:dyDescent="0.25">
      <c r="I751" s="1">
        <v>0</v>
      </c>
    </row>
    <row r="752" spans="9:9" x14ac:dyDescent="0.25">
      <c r="I752" s="1">
        <v>2</v>
      </c>
    </row>
    <row r="753" spans="9:9" x14ac:dyDescent="0.25">
      <c r="I753" s="1">
        <v>1</v>
      </c>
    </row>
    <row r="754" spans="9:9" x14ac:dyDescent="0.25">
      <c r="I754" s="1">
        <v>0</v>
      </c>
    </row>
    <row r="755" spans="9:9" x14ac:dyDescent="0.25">
      <c r="I755" s="1">
        <v>0</v>
      </c>
    </row>
    <row r="756" spans="9:9" x14ac:dyDescent="0.25">
      <c r="I756" s="1">
        <v>1</v>
      </c>
    </row>
    <row r="757" spans="9:9" x14ac:dyDescent="0.25">
      <c r="I757" s="1">
        <v>1</v>
      </c>
    </row>
    <row r="758" spans="9:9" x14ac:dyDescent="0.25">
      <c r="I758" s="1">
        <v>0</v>
      </c>
    </row>
    <row r="759" spans="9:9" x14ac:dyDescent="0.25">
      <c r="I759" s="1">
        <v>1</v>
      </c>
    </row>
    <row r="760" spans="9:9" x14ac:dyDescent="0.25">
      <c r="I760" s="1">
        <v>0</v>
      </c>
    </row>
    <row r="761" spans="9:9" x14ac:dyDescent="0.25">
      <c r="I761" s="1">
        <v>0</v>
      </c>
    </row>
    <row r="762" spans="9:9" x14ac:dyDescent="0.25">
      <c r="I762" s="1">
        <v>1</v>
      </c>
    </row>
    <row r="763" spans="9:9" x14ac:dyDescent="0.25">
      <c r="I763" s="1">
        <v>2</v>
      </c>
    </row>
    <row r="764" spans="9:9" x14ac:dyDescent="0.25">
      <c r="I764" s="1">
        <v>1</v>
      </c>
    </row>
    <row r="765" spans="9:9" x14ac:dyDescent="0.25">
      <c r="I765" s="1">
        <v>0</v>
      </c>
    </row>
    <row r="766" spans="9:9" x14ac:dyDescent="0.25">
      <c r="I766" s="1">
        <v>0</v>
      </c>
    </row>
    <row r="767" spans="9:9" x14ac:dyDescent="0.25">
      <c r="I767" s="1">
        <v>0</v>
      </c>
    </row>
    <row r="768" spans="9:9" x14ac:dyDescent="0.25">
      <c r="I768" s="1">
        <v>1</v>
      </c>
    </row>
    <row r="769" spans="9:9" x14ac:dyDescent="0.25">
      <c r="I769" s="1">
        <v>1</v>
      </c>
    </row>
    <row r="770" spans="9:9" x14ac:dyDescent="0.25">
      <c r="I770" s="1">
        <v>0</v>
      </c>
    </row>
    <row r="771" spans="9:9" x14ac:dyDescent="0.25">
      <c r="I771" s="1">
        <v>1</v>
      </c>
    </row>
    <row r="772" spans="9:9" x14ac:dyDescent="0.25">
      <c r="I772" s="1">
        <v>0</v>
      </c>
    </row>
    <row r="773" spans="9:9" x14ac:dyDescent="0.25">
      <c r="I773" s="1">
        <v>1</v>
      </c>
    </row>
    <row r="774" spans="9:9" x14ac:dyDescent="0.25">
      <c r="I774" s="1">
        <v>0</v>
      </c>
    </row>
    <row r="775" spans="9:9" x14ac:dyDescent="0.25">
      <c r="I775" s="1">
        <v>0</v>
      </c>
    </row>
    <row r="776" spans="9:9" x14ac:dyDescent="0.25">
      <c r="I776" s="1">
        <v>1</v>
      </c>
    </row>
    <row r="777" spans="9:9" x14ac:dyDescent="0.25">
      <c r="I777" s="1">
        <v>1</v>
      </c>
    </row>
    <row r="778" spans="9:9" x14ac:dyDescent="0.25">
      <c r="I778" s="1">
        <v>1</v>
      </c>
    </row>
    <row r="779" spans="9:9" x14ac:dyDescent="0.25">
      <c r="I779" s="1">
        <v>0</v>
      </c>
    </row>
    <row r="780" spans="9:9" x14ac:dyDescent="0.25">
      <c r="I780" s="1">
        <v>1</v>
      </c>
    </row>
    <row r="781" spans="9:9" x14ac:dyDescent="0.25">
      <c r="I781" s="1">
        <v>1</v>
      </c>
    </row>
    <row r="782" spans="9:9" x14ac:dyDescent="0.25">
      <c r="I782" s="1">
        <v>1</v>
      </c>
    </row>
    <row r="783" spans="9:9" x14ac:dyDescent="0.25">
      <c r="I783" s="1">
        <v>0</v>
      </c>
    </row>
    <row r="784" spans="9:9" x14ac:dyDescent="0.25">
      <c r="I784" s="1">
        <v>0</v>
      </c>
    </row>
    <row r="785" spans="9:9" x14ac:dyDescent="0.25">
      <c r="I785" s="1">
        <v>0</v>
      </c>
    </row>
    <row r="786" spans="9:9" x14ac:dyDescent="0.25">
      <c r="I786" s="1">
        <v>1</v>
      </c>
    </row>
    <row r="787" spans="9:9" x14ac:dyDescent="0.25">
      <c r="I787" s="1">
        <v>0</v>
      </c>
    </row>
    <row r="788" spans="9:9" x14ac:dyDescent="0.25">
      <c r="I788" s="1">
        <v>0</v>
      </c>
    </row>
    <row r="789" spans="9:9" x14ac:dyDescent="0.25">
      <c r="I789" s="1">
        <v>1</v>
      </c>
    </row>
    <row r="790" spans="9:9" x14ac:dyDescent="0.25">
      <c r="I790" s="1">
        <v>0</v>
      </c>
    </row>
    <row r="791" spans="9:9" x14ac:dyDescent="0.25">
      <c r="I791" s="1">
        <v>2</v>
      </c>
    </row>
    <row r="792" spans="9:9" x14ac:dyDescent="0.25">
      <c r="I792" s="1">
        <v>0</v>
      </c>
    </row>
    <row r="793" spans="9:9" x14ac:dyDescent="0.25">
      <c r="I793" s="1">
        <v>1</v>
      </c>
    </row>
    <row r="794" spans="9:9" x14ac:dyDescent="0.25">
      <c r="I794" s="1">
        <v>0</v>
      </c>
    </row>
    <row r="795" spans="9:9" x14ac:dyDescent="0.25">
      <c r="I795" s="1">
        <v>0</v>
      </c>
    </row>
    <row r="796" spans="9:9" x14ac:dyDescent="0.25">
      <c r="I796" s="1">
        <v>0</v>
      </c>
    </row>
    <row r="797" spans="9:9" x14ac:dyDescent="0.25">
      <c r="I797" s="1">
        <v>1</v>
      </c>
    </row>
    <row r="798" spans="9:9" x14ac:dyDescent="0.25">
      <c r="I798" s="1">
        <v>0</v>
      </c>
    </row>
    <row r="799" spans="9:9" x14ac:dyDescent="0.25">
      <c r="I799" s="1">
        <v>0</v>
      </c>
    </row>
    <row r="800" spans="9:9" x14ac:dyDescent="0.25">
      <c r="I800" s="1">
        <v>1</v>
      </c>
    </row>
    <row r="801" spans="9:9" x14ac:dyDescent="0.25">
      <c r="I801" s="1">
        <v>0</v>
      </c>
    </row>
    <row r="802" spans="9:9" x14ac:dyDescent="0.25">
      <c r="I802" s="1">
        <v>0</v>
      </c>
    </row>
    <row r="803" spans="9:9" x14ac:dyDescent="0.25">
      <c r="I803" s="1">
        <v>1</v>
      </c>
    </row>
    <row r="804" spans="9:9" x14ac:dyDescent="0.25">
      <c r="I804" s="1">
        <v>0</v>
      </c>
    </row>
    <row r="805" spans="9:9" x14ac:dyDescent="0.25">
      <c r="I805" s="1">
        <v>2</v>
      </c>
    </row>
    <row r="806" spans="9:9" x14ac:dyDescent="0.25">
      <c r="I806" s="1">
        <v>0</v>
      </c>
    </row>
    <row r="807" spans="9:9" x14ac:dyDescent="0.25">
      <c r="I807" s="1">
        <v>2</v>
      </c>
    </row>
    <row r="808" spans="9:9" x14ac:dyDescent="0.25">
      <c r="I808" s="1">
        <v>1</v>
      </c>
    </row>
    <row r="809" spans="9:9" x14ac:dyDescent="0.25">
      <c r="I809" s="1">
        <v>0</v>
      </c>
    </row>
    <row r="810" spans="9:9" x14ac:dyDescent="0.25">
      <c r="I810" s="1">
        <v>1</v>
      </c>
    </row>
    <row r="811" spans="9:9" x14ac:dyDescent="0.25">
      <c r="I811" s="1">
        <v>0</v>
      </c>
    </row>
    <row r="812" spans="9:9" x14ac:dyDescent="0.25">
      <c r="I812" s="1">
        <v>0</v>
      </c>
    </row>
    <row r="813" spans="9:9" x14ac:dyDescent="0.25">
      <c r="I813" s="1">
        <v>1</v>
      </c>
    </row>
    <row r="814" spans="9:9" x14ac:dyDescent="0.25">
      <c r="I814" s="1">
        <v>1</v>
      </c>
    </row>
    <row r="815" spans="9:9" x14ac:dyDescent="0.25">
      <c r="I815" s="1">
        <v>1</v>
      </c>
    </row>
    <row r="816" spans="9:9" x14ac:dyDescent="0.25">
      <c r="I816" s="1">
        <v>0</v>
      </c>
    </row>
    <row r="817" spans="9:9" x14ac:dyDescent="0.25">
      <c r="I817" s="1">
        <v>2</v>
      </c>
    </row>
    <row r="818" spans="9:9" x14ac:dyDescent="0.25">
      <c r="I818" s="1">
        <v>1</v>
      </c>
    </row>
    <row r="819" spans="9:9" x14ac:dyDescent="0.25">
      <c r="I819" s="1">
        <v>1</v>
      </c>
    </row>
    <row r="820" spans="9:9" x14ac:dyDescent="0.25">
      <c r="I820" s="1">
        <v>0</v>
      </c>
    </row>
    <row r="821" spans="9:9" x14ac:dyDescent="0.25">
      <c r="I821" s="1">
        <v>0</v>
      </c>
    </row>
    <row r="822" spans="9:9" x14ac:dyDescent="0.25">
      <c r="I822" s="1">
        <v>0</v>
      </c>
    </row>
    <row r="823" spans="9:9" x14ac:dyDescent="0.25">
      <c r="I823" s="1">
        <v>0</v>
      </c>
    </row>
    <row r="824" spans="9:9" x14ac:dyDescent="0.25">
      <c r="I824" s="1">
        <v>3</v>
      </c>
    </row>
    <row r="825" spans="9:9" x14ac:dyDescent="0.25">
      <c r="I825" s="1">
        <v>0</v>
      </c>
    </row>
    <row r="826" spans="9:9" x14ac:dyDescent="0.25">
      <c r="I826" s="1">
        <v>1</v>
      </c>
    </row>
    <row r="827" spans="9:9" x14ac:dyDescent="0.25">
      <c r="I827" s="1">
        <v>2</v>
      </c>
    </row>
    <row r="828" spans="9:9" x14ac:dyDescent="0.25">
      <c r="I828" s="1">
        <v>0</v>
      </c>
    </row>
    <row r="829" spans="9:9" x14ac:dyDescent="0.25">
      <c r="I829" s="1">
        <v>1</v>
      </c>
    </row>
    <row r="830" spans="9:9" x14ac:dyDescent="0.25">
      <c r="I830" s="1">
        <v>0</v>
      </c>
    </row>
    <row r="831" spans="9:9" x14ac:dyDescent="0.25">
      <c r="I831" s="1">
        <v>1</v>
      </c>
    </row>
    <row r="832" spans="9:9" x14ac:dyDescent="0.25">
      <c r="I832" s="1">
        <v>0</v>
      </c>
    </row>
    <row r="833" spans="9:9" x14ac:dyDescent="0.25">
      <c r="I833" s="1">
        <v>1</v>
      </c>
    </row>
    <row r="834" spans="9:9" x14ac:dyDescent="0.25">
      <c r="I834" s="1">
        <v>1</v>
      </c>
    </row>
    <row r="835" spans="9:9" x14ac:dyDescent="0.25">
      <c r="I835" s="1">
        <v>2</v>
      </c>
    </row>
    <row r="836" spans="9:9" x14ac:dyDescent="0.25">
      <c r="I836" s="1">
        <v>0</v>
      </c>
    </row>
    <row r="837" spans="9:9" x14ac:dyDescent="0.25">
      <c r="I837" s="1">
        <v>0</v>
      </c>
    </row>
    <row r="838" spans="9:9" x14ac:dyDescent="0.25">
      <c r="I838" s="1">
        <v>2</v>
      </c>
    </row>
    <row r="839" spans="9:9" x14ac:dyDescent="0.25">
      <c r="I839" s="1">
        <v>2</v>
      </c>
    </row>
    <row r="840" spans="9:9" x14ac:dyDescent="0.25">
      <c r="I840" s="1">
        <v>0</v>
      </c>
    </row>
    <row r="841" spans="9:9" x14ac:dyDescent="0.25">
      <c r="I841" s="1">
        <v>1</v>
      </c>
    </row>
    <row r="842" spans="9:9" x14ac:dyDescent="0.25">
      <c r="I842" s="1">
        <v>0</v>
      </c>
    </row>
    <row r="843" spans="9:9" x14ac:dyDescent="0.25">
      <c r="I843" s="1">
        <v>1</v>
      </c>
    </row>
    <row r="844" spans="9:9" x14ac:dyDescent="0.25">
      <c r="I844" s="1">
        <v>1</v>
      </c>
    </row>
    <row r="845" spans="9:9" x14ac:dyDescent="0.25">
      <c r="I845" s="1">
        <v>1</v>
      </c>
    </row>
    <row r="846" spans="9:9" x14ac:dyDescent="0.25">
      <c r="I846" s="1">
        <v>1</v>
      </c>
    </row>
    <row r="847" spans="9:9" x14ac:dyDescent="0.25">
      <c r="I847" s="1">
        <v>2</v>
      </c>
    </row>
    <row r="848" spans="9:9" x14ac:dyDescent="0.25">
      <c r="I848" s="1">
        <v>0</v>
      </c>
    </row>
    <row r="849" spans="9:9" x14ac:dyDescent="0.25">
      <c r="I849" s="1">
        <v>1</v>
      </c>
    </row>
    <row r="850" spans="9:9" x14ac:dyDescent="0.25">
      <c r="I850" s="1">
        <v>1</v>
      </c>
    </row>
    <row r="851" spans="9:9" x14ac:dyDescent="0.25">
      <c r="I851" s="1">
        <v>0</v>
      </c>
    </row>
    <row r="852" spans="9:9" x14ac:dyDescent="0.25">
      <c r="I852" s="1">
        <v>1</v>
      </c>
    </row>
    <row r="853" spans="9:9" x14ac:dyDescent="0.25">
      <c r="I853" s="1">
        <v>1</v>
      </c>
    </row>
    <row r="854" spans="9:9" x14ac:dyDescent="0.25">
      <c r="I854" s="1">
        <v>2</v>
      </c>
    </row>
    <row r="855" spans="9:9" x14ac:dyDescent="0.25">
      <c r="I855" s="1">
        <v>0</v>
      </c>
    </row>
    <row r="856" spans="9:9" x14ac:dyDescent="0.25">
      <c r="I856" s="1">
        <v>1</v>
      </c>
    </row>
    <row r="857" spans="9:9" x14ac:dyDescent="0.25">
      <c r="I857" s="1">
        <v>0</v>
      </c>
    </row>
    <row r="858" spans="9:9" x14ac:dyDescent="0.25">
      <c r="I858" s="1">
        <v>1</v>
      </c>
    </row>
    <row r="859" spans="9:9" x14ac:dyDescent="0.25">
      <c r="I859" s="1">
        <v>1</v>
      </c>
    </row>
    <row r="860" spans="9:9" x14ac:dyDescent="0.25">
      <c r="I860" s="1">
        <v>0</v>
      </c>
    </row>
    <row r="861" spans="9:9" x14ac:dyDescent="0.25">
      <c r="I861" s="1">
        <v>0</v>
      </c>
    </row>
    <row r="862" spans="9:9" x14ac:dyDescent="0.25">
      <c r="I862" s="1">
        <v>0</v>
      </c>
    </row>
    <row r="863" spans="9:9" x14ac:dyDescent="0.25">
      <c r="I863" s="1">
        <v>1</v>
      </c>
    </row>
    <row r="864" spans="9:9" x14ac:dyDescent="0.25">
      <c r="I864" s="1">
        <v>1</v>
      </c>
    </row>
    <row r="865" spans="9:9" x14ac:dyDescent="0.25">
      <c r="I865" s="1">
        <v>1</v>
      </c>
    </row>
    <row r="866" spans="9:9" x14ac:dyDescent="0.25">
      <c r="I866" s="1">
        <v>0</v>
      </c>
    </row>
    <row r="867" spans="9:9" x14ac:dyDescent="0.25">
      <c r="I867" s="1">
        <v>1</v>
      </c>
    </row>
    <row r="868" spans="9:9" x14ac:dyDescent="0.25">
      <c r="I868" s="1">
        <v>0</v>
      </c>
    </row>
    <row r="869" spans="9:9" x14ac:dyDescent="0.25">
      <c r="I869" s="1">
        <v>0</v>
      </c>
    </row>
    <row r="870" spans="9:9" x14ac:dyDescent="0.25">
      <c r="I870" s="1">
        <v>2</v>
      </c>
    </row>
    <row r="871" spans="9:9" x14ac:dyDescent="0.25">
      <c r="I871" s="1">
        <v>0</v>
      </c>
    </row>
    <row r="872" spans="9:9" x14ac:dyDescent="0.25">
      <c r="I872" s="1">
        <v>2</v>
      </c>
    </row>
    <row r="873" spans="9:9" x14ac:dyDescent="0.25">
      <c r="I873" s="1">
        <v>2</v>
      </c>
    </row>
    <row r="874" spans="9:9" x14ac:dyDescent="0.25">
      <c r="I874" s="1">
        <v>0</v>
      </c>
    </row>
    <row r="875" spans="9:9" x14ac:dyDescent="0.25">
      <c r="I875" s="1">
        <v>0</v>
      </c>
    </row>
    <row r="876" spans="9:9" x14ac:dyDescent="0.25">
      <c r="I876" s="1">
        <v>1</v>
      </c>
    </row>
    <row r="877" spans="9:9" x14ac:dyDescent="0.25">
      <c r="I877" s="1">
        <v>1</v>
      </c>
    </row>
    <row r="878" spans="9:9" x14ac:dyDescent="0.25">
      <c r="I878" s="1">
        <v>1</v>
      </c>
    </row>
    <row r="879" spans="9:9" x14ac:dyDescent="0.25">
      <c r="I879" s="1">
        <v>1</v>
      </c>
    </row>
    <row r="880" spans="9:9" x14ac:dyDescent="0.25">
      <c r="I880" s="1">
        <v>3</v>
      </c>
    </row>
    <row r="881" spans="9:9" x14ac:dyDescent="0.25">
      <c r="I881" s="1">
        <v>0</v>
      </c>
    </row>
    <row r="882" spans="9:9" x14ac:dyDescent="0.25">
      <c r="I882" s="1">
        <v>1</v>
      </c>
    </row>
    <row r="883" spans="9:9" x14ac:dyDescent="0.25">
      <c r="I883" s="1">
        <v>1</v>
      </c>
    </row>
    <row r="884" spans="9:9" x14ac:dyDescent="0.25">
      <c r="I884" s="1">
        <v>0</v>
      </c>
    </row>
    <row r="885" spans="9:9" x14ac:dyDescent="0.25">
      <c r="I885" s="1">
        <v>1</v>
      </c>
    </row>
    <row r="886" spans="9:9" x14ac:dyDescent="0.25">
      <c r="I886" s="1">
        <v>3</v>
      </c>
    </row>
    <row r="887" spans="9:9" x14ac:dyDescent="0.25">
      <c r="I887" s="1">
        <v>0</v>
      </c>
    </row>
    <row r="888" spans="9:9" x14ac:dyDescent="0.25">
      <c r="I888" s="1">
        <v>0</v>
      </c>
    </row>
    <row r="889" spans="9:9" x14ac:dyDescent="0.25">
      <c r="I889" s="1">
        <v>0</v>
      </c>
    </row>
    <row r="890" spans="9:9" x14ac:dyDescent="0.25">
      <c r="I890" s="1">
        <v>1</v>
      </c>
    </row>
    <row r="891" spans="9:9" x14ac:dyDescent="0.25">
      <c r="I891" s="1">
        <v>1</v>
      </c>
    </row>
    <row r="892" spans="9:9" x14ac:dyDescent="0.25">
      <c r="I892" s="1">
        <v>0</v>
      </c>
    </row>
    <row r="893" spans="9:9" x14ac:dyDescent="0.25">
      <c r="I893" s="1">
        <v>2</v>
      </c>
    </row>
    <row r="894" spans="9:9" x14ac:dyDescent="0.25">
      <c r="I894" s="1">
        <v>0</v>
      </c>
    </row>
    <row r="895" spans="9:9" x14ac:dyDescent="0.25">
      <c r="I895" s="1">
        <v>1</v>
      </c>
    </row>
    <row r="896" spans="9:9" x14ac:dyDescent="0.25">
      <c r="I896" s="1">
        <v>0</v>
      </c>
    </row>
    <row r="897" spans="9:9" x14ac:dyDescent="0.25">
      <c r="I897" s="1">
        <v>1</v>
      </c>
    </row>
    <row r="898" spans="9:9" x14ac:dyDescent="0.25">
      <c r="I898" s="1">
        <v>0</v>
      </c>
    </row>
    <row r="899" spans="9:9" x14ac:dyDescent="0.25">
      <c r="I899" s="1">
        <v>1</v>
      </c>
    </row>
    <row r="900" spans="9:9" x14ac:dyDescent="0.25">
      <c r="I900" s="1">
        <v>1</v>
      </c>
    </row>
    <row r="901" spans="9:9" x14ac:dyDescent="0.25">
      <c r="I901" s="1">
        <v>0</v>
      </c>
    </row>
    <row r="902" spans="9:9" x14ac:dyDescent="0.25">
      <c r="I902" s="1">
        <v>0</v>
      </c>
    </row>
    <row r="903" spans="9:9" x14ac:dyDescent="0.25">
      <c r="I903" s="1">
        <v>0</v>
      </c>
    </row>
    <row r="904" spans="9:9" x14ac:dyDescent="0.25">
      <c r="I904" s="1">
        <v>1</v>
      </c>
    </row>
    <row r="905" spans="9:9" x14ac:dyDescent="0.25">
      <c r="I905" s="1">
        <v>1</v>
      </c>
    </row>
    <row r="906" spans="9:9" x14ac:dyDescent="0.25">
      <c r="I906" s="1">
        <v>1</v>
      </c>
    </row>
    <row r="907" spans="9:9" x14ac:dyDescent="0.25">
      <c r="I907" s="1">
        <v>1</v>
      </c>
    </row>
    <row r="908" spans="9:9" x14ac:dyDescent="0.25">
      <c r="I908" s="1">
        <v>0</v>
      </c>
    </row>
    <row r="909" spans="9:9" x14ac:dyDescent="0.25">
      <c r="I909" s="1">
        <v>0</v>
      </c>
    </row>
    <row r="910" spans="9:9" x14ac:dyDescent="0.25">
      <c r="I910" s="1">
        <v>1</v>
      </c>
    </row>
    <row r="911" spans="9:9" x14ac:dyDescent="0.25">
      <c r="I911" s="1">
        <v>2</v>
      </c>
    </row>
    <row r="912" spans="9:9" x14ac:dyDescent="0.25">
      <c r="I912" s="1">
        <v>1</v>
      </c>
    </row>
    <row r="913" spans="9:9" x14ac:dyDescent="0.25">
      <c r="I913" s="1">
        <v>1</v>
      </c>
    </row>
    <row r="914" spans="9:9" x14ac:dyDescent="0.25">
      <c r="I914" s="1">
        <v>2</v>
      </c>
    </row>
    <row r="915" spans="9:9" x14ac:dyDescent="0.25">
      <c r="I915" s="1">
        <v>1</v>
      </c>
    </row>
    <row r="916" spans="9:9" x14ac:dyDescent="0.25">
      <c r="I916" s="1">
        <v>1</v>
      </c>
    </row>
    <row r="917" spans="9:9" x14ac:dyDescent="0.25">
      <c r="I917" s="1">
        <v>1</v>
      </c>
    </row>
    <row r="918" spans="9:9" x14ac:dyDescent="0.25">
      <c r="I918" s="1">
        <v>2</v>
      </c>
    </row>
    <row r="919" spans="9:9" x14ac:dyDescent="0.25">
      <c r="I919" s="1">
        <v>3</v>
      </c>
    </row>
    <row r="920" spans="9:9" x14ac:dyDescent="0.25">
      <c r="I920" s="1">
        <v>0</v>
      </c>
    </row>
    <row r="921" spans="9:9" x14ac:dyDescent="0.25">
      <c r="I921" s="1">
        <v>1</v>
      </c>
    </row>
    <row r="922" spans="9:9" x14ac:dyDescent="0.25">
      <c r="I922" s="1">
        <v>2</v>
      </c>
    </row>
    <row r="923" spans="9:9" x14ac:dyDescent="0.25">
      <c r="I923" s="1">
        <v>0</v>
      </c>
    </row>
    <row r="924" spans="9:9" x14ac:dyDescent="0.25">
      <c r="I924" s="1">
        <v>1</v>
      </c>
    </row>
    <row r="925" spans="9:9" x14ac:dyDescent="0.25">
      <c r="I925" s="1">
        <v>2</v>
      </c>
    </row>
    <row r="926" spans="9:9" x14ac:dyDescent="0.25">
      <c r="I926" s="1">
        <v>0</v>
      </c>
    </row>
    <row r="927" spans="9:9" x14ac:dyDescent="0.25">
      <c r="I927" s="1">
        <v>0</v>
      </c>
    </row>
    <row r="928" spans="9:9" x14ac:dyDescent="0.25">
      <c r="I928" s="1">
        <v>3</v>
      </c>
    </row>
    <row r="929" spans="9:9" x14ac:dyDescent="0.25">
      <c r="I929" s="1">
        <v>0</v>
      </c>
    </row>
    <row r="930" spans="9:9" x14ac:dyDescent="0.25">
      <c r="I930" s="1">
        <v>0</v>
      </c>
    </row>
    <row r="931" spans="9:9" x14ac:dyDescent="0.25">
      <c r="I931" s="1">
        <v>1</v>
      </c>
    </row>
    <row r="932" spans="9:9" x14ac:dyDescent="0.25">
      <c r="I932" s="1">
        <v>2</v>
      </c>
    </row>
    <row r="933" spans="9:9" x14ac:dyDescent="0.25">
      <c r="I933" s="1">
        <v>4</v>
      </c>
    </row>
    <row r="934" spans="9:9" x14ac:dyDescent="0.25">
      <c r="I934" s="1">
        <v>1</v>
      </c>
    </row>
    <row r="935" spans="9:9" x14ac:dyDescent="0.25">
      <c r="I935" s="1">
        <v>2</v>
      </c>
    </row>
    <row r="936" spans="9:9" x14ac:dyDescent="0.25">
      <c r="I936" s="1">
        <v>0</v>
      </c>
    </row>
    <row r="937" spans="9:9" x14ac:dyDescent="0.25">
      <c r="I937" s="1">
        <v>1</v>
      </c>
    </row>
    <row r="938" spans="9:9" x14ac:dyDescent="0.25">
      <c r="I938" s="1">
        <v>2</v>
      </c>
    </row>
    <row r="939" spans="9:9" x14ac:dyDescent="0.25">
      <c r="I939" s="1">
        <v>2</v>
      </c>
    </row>
    <row r="940" spans="9:9" x14ac:dyDescent="0.25">
      <c r="I940" s="1">
        <v>1</v>
      </c>
    </row>
    <row r="941" spans="9:9" x14ac:dyDescent="0.25">
      <c r="I941" s="1">
        <v>1</v>
      </c>
    </row>
    <row r="942" spans="9:9" x14ac:dyDescent="0.25">
      <c r="I942" s="1">
        <v>0</v>
      </c>
    </row>
    <row r="943" spans="9:9" x14ac:dyDescent="0.25">
      <c r="I943" s="1">
        <v>3</v>
      </c>
    </row>
    <row r="944" spans="9:9" x14ac:dyDescent="0.25">
      <c r="I944" s="1">
        <v>0</v>
      </c>
    </row>
    <row r="945" spans="9:9" x14ac:dyDescent="0.25">
      <c r="I945" s="1">
        <v>1</v>
      </c>
    </row>
    <row r="946" spans="9:9" x14ac:dyDescent="0.25">
      <c r="I946" s="1">
        <v>1</v>
      </c>
    </row>
    <row r="947" spans="9:9" x14ac:dyDescent="0.25">
      <c r="I947" s="1">
        <v>2</v>
      </c>
    </row>
    <row r="948" spans="9:9" x14ac:dyDescent="0.25">
      <c r="I948" s="1">
        <v>0</v>
      </c>
    </row>
    <row r="949" spans="9:9" x14ac:dyDescent="0.25">
      <c r="I949" s="1">
        <v>0</v>
      </c>
    </row>
    <row r="950" spans="9:9" x14ac:dyDescent="0.25">
      <c r="I950" s="1">
        <v>0</v>
      </c>
    </row>
    <row r="951" spans="9:9" x14ac:dyDescent="0.25">
      <c r="I951" s="1">
        <v>1</v>
      </c>
    </row>
    <row r="952" spans="9:9" x14ac:dyDescent="0.25">
      <c r="I952" s="1">
        <v>2</v>
      </c>
    </row>
    <row r="953" spans="9:9" x14ac:dyDescent="0.25">
      <c r="I953" s="1">
        <v>1</v>
      </c>
    </row>
    <row r="954" spans="9:9" x14ac:dyDescent="0.25">
      <c r="I954" s="1">
        <v>0</v>
      </c>
    </row>
    <row r="955" spans="9:9" x14ac:dyDescent="0.25">
      <c r="I955" s="1">
        <v>0</v>
      </c>
    </row>
    <row r="956" spans="9:9" x14ac:dyDescent="0.25">
      <c r="I956" s="1">
        <v>3</v>
      </c>
    </row>
    <row r="957" spans="9:9" x14ac:dyDescent="0.25">
      <c r="I957" s="1">
        <v>4</v>
      </c>
    </row>
    <row r="958" spans="9:9" x14ac:dyDescent="0.25">
      <c r="I958" s="1">
        <v>1</v>
      </c>
    </row>
    <row r="959" spans="9:9" x14ac:dyDescent="0.25">
      <c r="I959" s="1">
        <v>1</v>
      </c>
    </row>
    <row r="960" spans="9:9" x14ac:dyDescent="0.25">
      <c r="I960" s="1">
        <v>0</v>
      </c>
    </row>
    <row r="961" spans="9:9" x14ac:dyDescent="0.25">
      <c r="I961" s="1">
        <v>2</v>
      </c>
    </row>
    <row r="962" spans="9:9" x14ac:dyDescent="0.25">
      <c r="I962" s="1">
        <v>0</v>
      </c>
    </row>
    <row r="963" spans="9:9" x14ac:dyDescent="0.25">
      <c r="I963" s="1">
        <v>2</v>
      </c>
    </row>
    <row r="964" spans="9:9" x14ac:dyDescent="0.25">
      <c r="I964" s="1">
        <v>0</v>
      </c>
    </row>
    <row r="965" spans="9:9" x14ac:dyDescent="0.25">
      <c r="I965" s="1">
        <v>5</v>
      </c>
    </row>
    <row r="966" spans="9:9" x14ac:dyDescent="0.25">
      <c r="I966" s="1">
        <v>1</v>
      </c>
    </row>
    <row r="967" spans="9:9" x14ac:dyDescent="0.25">
      <c r="I967" s="1">
        <v>2</v>
      </c>
    </row>
    <row r="968" spans="9:9" x14ac:dyDescent="0.25">
      <c r="I968" s="1">
        <v>2</v>
      </c>
    </row>
    <row r="969" spans="9:9" x14ac:dyDescent="0.25">
      <c r="I969" s="1">
        <v>5</v>
      </c>
    </row>
    <row r="970" spans="9:9" x14ac:dyDescent="0.25">
      <c r="I970" s="1">
        <v>3</v>
      </c>
    </row>
    <row r="971" spans="9:9" x14ac:dyDescent="0.25">
      <c r="I971" s="1">
        <v>1</v>
      </c>
    </row>
    <row r="972" spans="9:9" x14ac:dyDescent="0.25">
      <c r="I972" s="1">
        <v>0</v>
      </c>
    </row>
    <row r="973" spans="9:9" x14ac:dyDescent="0.25">
      <c r="I973" s="1">
        <v>1</v>
      </c>
    </row>
    <row r="974" spans="9:9" x14ac:dyDescent="0.25">
      <c r="I974" s="1">
        <v>3</v>
      </c>
    </row>
    <row r="975" spans="9:9" x14ac:dyDescent="0.25">
      <c r="I975" s="1">
        <v>0</v>
      </c>
    </row>
    <row r="976" spans="9:9" x14ac:dyDescent="0.25">
      <c r="I976" s="1">
        <v>1</v>
      </c>
    </row>
    <row r="977" spans="9:9" x14ac:dyDescent="0.25">
      <c r="I977" s="1">
        <v>1</v>
      </c>
    </row>
    <row r="978" spans="9:9" x14ac:dyDescent="0.25">
      <c r="I978" s="1">
        <v>1</v>
      </c>
    </row>
    <row r="979" spans="9:9" x14ac:dyDescent="0.25">
      <c r="I979" s="1">
        <v>0</v>
      </c>
    </row>
    <row r="980" spans="9:9" x14ac:dyDescent="0.25">
      <c r="I980" s="1">
        <v>2</v>
      </c>
    </row>
    <row r="981" spans="9:9" x14ac:dyDescent="0.25">
      <c r="I981" s="1">
        <v>1</v>
      </c>
    </row>
    <row r="982" spans="9:9" x14ac:dyDescent="0.25">
      <c r="I982" s="1">
        <v>2</v>
      </c>
    </row>
    <row r="983" spans="9:9" x14ac:dyDescent="0.25">
      <c r="I983" s="1">
        <v>0</v>
      </c>
    </row>
    <row r="984" spans="9:9" x14ac:dyDescent="0.25">
      <c r="I984" s="1">
        <v>0</v>
      </c>
    </row>
    <row r="985" spans="9:9" x14ac:dyDescent="0.25">
      <c r="I985" s="1">
        <v>2</v>
      </c>
    </row>
    <row r="986" spans="9:9" x14ac:dyDescent="0.25">
      <c r="I986" s="1">
        <v>2</v>
      </c>
    </row>
    <row r="987" spans="9:9" x14ac:dyDescent="0.25">
      <c r="I987" s="1">
        <v>2</v>
      </c>
    </row>
    <row r="988" spans="9:9" x14ac:dyDescent="0.25">
      <c r="I988" s="1">
        <v>2</v>
      </c>
    </row>
    <row r="989" spans="9:9" x14ac:dyDescent="0.25">
      <c r="I989" s="1">
        <v>0</v>
      </c>
    </row>
    <row r="990" spans="9:9" x14ac:dyDescent="0.25">
      <c r="I990" s="1">
        <v>3</v>
      </c>
    </row>
    <row r="991" spans="9:9" x14ac:dyDescent="0.25">
      <c r="I991" s="1">
        <v>3</v>
      </c>
    </row>
    <row r="992" spans="9:9" x14ac:dyDescent="0.25">
      <c r="I992" s="1">
        <v>1</v>
      </c>
    </row>
    <row r="993" spans="9:9" x14ac:dyDescent="0.25">
      <c r="I993" s="1">
        <v>2</v>
      </c>
    </row>
    <row r="994" spans="9:9" x14ac:dyDescent="0.25">
      <c r="I994" s="1">
        <v>1</v>
      </c>
    </row>
    <row r="995" spans="9:9" x14ac:dyDescent="0.25">
      <c r="I995" s="1">
        <v>0</v>
      </c>
    </row>
    <row r="996" spans="9:9" x14ac:dyDescent="0.25">
      <c r="I996" s="1">
        <v>3</v>
      </c>
    </row>
    <row r="997" spans="9:9" x14ac:dyDescent="0.25">
      <c r="I997" s="1">
        <v>1</v>
      </c>
    </row>
    <row r="998" spans="9:9" x14ac:dyDescent="0.25">
      <c r="I998" s="1">
        <v>2</v>
      </c>
    </row>
    <row r="999" spans="9:9" x14ac:dyDescent="0.25">
      <c r="I999" s="1">
        <v>1</v>
      </c>
    </row>
    <row r="1000" spans="9:9" x14ac:dyDescent="0.25">
      <c r="I1000" s="1">
        <v>2</v>
      </c>
    </row>
    <row r="1001" spans="9:9" x14ac:dyDescent="0.25">
      <c r="I1001" s="1">
        <v>3</v>
      </c>
    </row>
    <row r="1002" spans="9:9" x14ac:dyDescent="0.25">
      <c r="I1002" s="1">
        <v>1</v>
      </c>
    </row>
    <row r="1003" spans="9:9" x14ac:dyDescent="0.25">
      <c r="I1003" s="1">
        <v>2</v>
      </c>
    </row>
    <row r="1004" spans="9:9" x14ac:dyDescent="0.25">
      <c r="I1004" s="1">
        <v>0</v>
      </c>
    </row>
    <row r="1005" spans="9:9" x14ac:dyDescent="0.25">
      <c r="I1005" s="1">
        <v>0</v>
      </c>
    </row>
    <row r="1006" spans="9:9" x14ac:dyDescent="0.25">
      <c r="I1006" s="1">
        <v>1</v>
      </c>
    </row>
    <row r="1007" spans="9:9" x14ac:dyDescent="0.25">
      <c r="I1007" s="1">
        <v>5</v>
      </c>
    </row>
    <row r="1008" spans="9:9" x14ac:dyDescent="0.25">
      <c r="I1008" s="1">
        <v>5</v>
      </c>
    </row>
    <row r="1009" spans="9:9" x14ac:dyDescent="0.25">
      <c r="I1009" s="1">
        <v>1</v>
      </c>
    </row>
    <row r="1010" spans="9:9" x14ac:dyDescent="0.25">
      <c r="I1010" s="1">
        <v>1</v>
      </c>
    </row>
    <row r="1011" spans="9:9" x14ac:dyDescent="0.25">
      <c r="I1011" s="1">
        <v>0</v>
      </c>
    </row>
    <row r="1012" spans="9:9" x14ac:dyDescent="0.25">
      <c r="I1012" s="1">
        <v>0</v>
      </c>
    </row>
    <row r="1013" spans="9:9" x14ac:dyDescent="0.25">
      <c r="I1013" s="1">
        <v>2</v>
      </c>
    </row>
    <row r="1014" spans="9:9" x14ac:dyDescent="0.25">
      <c r="I1014" s="1">
        <v>0</v>
      </c>
    </row>
    <row r="1015" spans="9:9" x14ac:dyDescent="0.25">
      <c r="I1015" s="1">
        <v>2</v>
      </c>
    </row>
    <row r="1016" spans="9:9" x14ac:dyDescent="0.25">
      <c r="I1016" s="1">
        <v>1</v>
      </c>
    </row>
    <row r="1017" spans="9:9" x14ac:dyDescent="0.25">
      <c r="I1017" s="1">
        <v>0</v>
      </c>
    </row>
    <row r="1018" spans="9:9" x14ac:dyDescent="0.25">
      <c r="I1018" s="1">
        <v>1</v>
      </c>
    </row>
    <row r="1019" spans="9:9" x14ac:dyDescent="0.25">
      <c r="I1019" s="1">
        <v>2</v>
      </c>
    </row>
    <row r="1020" spans="9:9" x14ac:dyDescent="0.25">
      <c r="I1020" s="1">
        <v>2</v>
      </c>
    </row>
    <row r="1021" spans="9:9" x14ac:dyDescent="0.25">
      <c r="I1021" s="1">
        <v>0</v>
      </c>
    </row>
    <row r="1022" spans="9:9" x14ac:dyDescent="0.25">
      <c r="I1022" s="1">
        <v>1</v>
      </c>
    </row>
    <row r="1023" spans="9:9" x14ac:dyDescent="0.25">
      <c r="I1023" s="1">
        <v>2</v>
      </c>
    </row>
    <row r="1024" spans="9:9" x14ac:dyDescent="0.25">
      <c r="I1024" s="1">
        <v>0</v>
      </c>
    </row>
    <row r="1025" spans="9:9" x14ac:dyDescent="0.25">
      <c r="I1025" s="1">
        <v>6</v>
      </c>
    </row>
    <row r="1026" spans="9:9" x14ac:dyDescent="0.25">
      <c r="I1026" s="1">
        <v>1</v>
      </c>
    </row>
    <row r="1027" spans="9:9" x14ac:dyDescent="0.25">
      <c r="I1027" s="1">
        <v>4</v>
      </c>
    </row>
    <row r="1028" spans="9:9" x14ac:dyDescent="0.25">
      <c r="I1028" s="1">
        <v>2</v>
      </c>
    </row>
    <row r="1029" spans="9:9" x14ac:dyDescent="0.25">
      <c r="I1029" s="1">
        <v>4</v>
      </c>
    </row>
    <row r="1030" spans="9:9" x14ac:dyDescent="0.25">
      <c r="I1030" s="1">
        <v>2</v>
      </c>
    </row>
    <row r="1031" spans="9:9" x14ac:dyDescent="0.25">
      <c r="I1031" s="1">
        <v>1</v>
      </c>
    </row>
    <row r="1032" spans="9:9" x14ac:dyDescent="0.25">
      <c r="I1032" s="1">
        <v>4</v>
      </c>
    </row>
    <row r="1033" spans="9:9" x14ac:dyDescent="0.25">
      <c r="I1033" s="1">
        <v>1</v>
      </c>
    </row>
    <row r="1034" spans="9:9" x14ac:dyDescent="0.25">
      <c r="I1034" s="1">
        <v>3</v>
      </c>
    </row>
    <row r="1035" spans="9:9" x14ac:dyDescent="0.25">
      <c r="I1035" s="1">
        <v>2</v>
      </c>
    </row>
    <row r="1036" spans="9:9" x14ac:dyDescent="0.25">
      <c r="I1036" s="1">
        <v>5</v>
      </c>
    </row>
    <row r="1037" spans="9:9" x14ac:dyDescent="0.25">
      <c r="I1037" s="1">
        <v>3</v>
      </c>
    </row>
    <row r="1038" spans="9:9" x14ac:dyDescent="0.25">
      <c r="I1038" s="1">
        <v>0</v>
      </c>
    </row>
    <row r="1039" spans="9:9" x14ac:dyDescent="0.25">
      <c r="I1039" s="1">
        <v>6</v>
      </c>
    </row>
    <row r="1040" spans="9:9" x14ac:dyDescent="0.25">
      <c r="I1040" s="1">
        <v>1</v>
      </c>
    </row>
    <row r="1041" spans="9:9" x14ac:dyDescent="0.25">
      <c r="I1041" s="1">
        <v>6</v>
      </c>
    </row>
    <row r="1042" spans="9:9" x14ac:dyDescent="0.25">
      <c r="I1042" s="1">
        <v>5</v>
      </c>
    </row>
    <row r="1043" spans="9:9" x14ac:dyDescent="0.25">
      <c r="I1043" s="1">
        <v>3</v>
      </c>
    </row>
    <row r="1044" spans="9:9" x14ac:dyDescent="0.25">
      <c r="I1044" s="1">
        <v>1</v>
      </c>
    </row>
    <row r="1045" spans="9:9" x14ac:dyDescent="0.25">
      <c r="I1045" s="1">
        <v>3</v>
      </c>
    </row>
    <row r="1046" spans="9:9" x14ac:dyDescent="0.25">
      <c r="I1046" s="1">
        <v>2</v>
      </c>
    </row>
    <row r="1047" spans="9:9" x14ac:dyDescent="0.25">
      <c r="I1047" s="1">
        <v>4</v>
      </c>
    </row>
    <row r="1048" spans="9:9" x14ac:dyDescent="0.25">
      <c r="I1048" s="1">
        <v>0</v>
      </c>
    </row>
    <row r="1049" spans="9:9" x14ac:dyDescent="0.25">
      <c r="I1049" s="1">
        <v>7</v>
      </c>
    </row>
    <row r="1050" spans="9:9" x14ac:dyDescent="0.25">
      <c r="I1050" s="1">
        <v>5</v>
      </c>
    </row>
    <row r="1051" spans="9:9" x14ac:dyDescent="0.25">
      <c r="I1051" s="1">
        <v>4</v>
      </c>
    </row>
    <row r="1052" spans="9:9" x14ac:dyDescent="0.25">
      <c r="I1052" s="1">
        <v>3</v>
      </c>
    </row>
    <row r="1053" spans="9:9" x14ac:dyDescent="0.25">
      <c r="I1053" s="1">
        <v>3</v>
      </c>
    </row>
    <row r="1054" spans="9:9" x14ac:dyDescent="0.25">
      <c r="I1054" s="1">
        <v>0</v>
      </c>
    </row>
    <row r="1055" spans="9:9" x14ac:dyDescent="0.25">
      <c r="I1055" s="1">
        <v>4</v>
      </c>
    </row>
    <row r="1056" spans="9:9" x14ac:dyDescent="0.25">
      <c r="I1056" s="1">
        <v>1</v>
      </c>
    </row>
    <row r="1057" spans="9:9" x14ac:dyDescent="0.25">
      <c r="I1057" s="1">
        <v>3</v>
      </c>
    </row>
    <row r="1058" spans="9:9" x14ac:dyDescent="0.25">
      <c r="I1058" s="1">
        <v>0</v>
      </c>
    </row>
    <row r="1059" spans="9:9" x14ac:dyDescent="0.25">
      <c r="I1059" s="1">
        <v>4</v>
      </c>
    </row>
    <row r="1060" spans="9:9" x14ac:dyDescent="0.25">
      <c r="I1060" s="1">
        <v>2</v>
      </c>
    </row>
    <row r="1061" spans="9:9" x14ac:dyDescent="0.25">
      <c r="I1061" s="1">
        <v>2</v>
      </c>
    </row>
    <row r="1062" spans="9:9" x14ac:dyDescent="0.25">
      <c r="I1062" s="1">
        <v>2</v>
      </c>
    </row>
    <row r="1063" spans="9:9" x14ac:dyDescent="0.25">
      <c r="I1063" s="1">
        <v>2</v>
      </c>
    </row>
    <row r="1064" spans="9:9" x14ac:dyDescent="0.25">
      <c r="I1064" s="1">
        <v>0</v>
      </c>
    </row>
    <row r="1065" spans="9:9" x14ac:dyDescent="0.25">
      <c r="I1065" s="1">
        <v>1</v>
      </c>
    </row>
    <row r="1066" spans="9:9" x14ac:dyDescent="0.25">
      <c r="I1066" s="1">
        <v>2</v>
      </c>
    </row>
    <row r="1067" spans="9:9" x14ac:dyDescent="0.25">
      <c r="I1067" s="1">
        <v>1</v>
      </c>
    </row>
    <row r="1068" spans="9:9" x14ac:dyDescent="0.25">
      <c r="I1068" s="1">
        <v>3</v>
      </c>
    </row>
    <row r="1069" spans="9:9" x14ac:dyDescent="0.25">
      <c r="I1069" s="1">
        <v>2</v>
      </c>
    </row>
    <row r="1070" spans="9:9" x14ac:dyDescent="0.25">
      <c r="I1070" s="1">
        <v>2</v>
      </c>
    </row>
    <row r="1071" spans="9:9" x14ac:dyDescent="0.25">
      <c r="I1071" s="1">
        <v>0</v>
      </c>
    </row>
    <row r="1072" spans="9:9" x14ac:dyDescent="0.25">
      <c r="I1072" s="1">
        <v>0</v>
      </c>
    </row>
    <row r="1073" spans="9:9" x14ac:dyDescent="0.25">
      <c r="I1073" s="1">
        <v>5</v>
      </c>
    </row>
    <row r="1074" spans="9:9" x14ac:dyDescent="0.25">
      <c r="I1074" s="1">
        <v>2</v>
      </c>
    </row>
    <row r="1075" spans="9:9" x14ac:dyDescent="0.25">
      <c r="I1075" s="1">
        <v>2</v>
      </c>
    </row>
    <row r="1076" spans="9:9" x14ac:dyDescent="0.25">
      <c r="I1076" s="1">
        <v>0</v>
      </c>
    </row>
    <row r="1077" spans="9:9" x14ac:dyDescent="0.25">
      <c r="I1077" s="1">
        <v>0</v>
      </c>
    </row>
    <row r="1078" spans="9:9" x14ac:dyDescent="0.25">
      <c r="I1078" s="1">
        <v>3</v>
      </c>
    </row>
    <row r="1079" spans="9:9" x14ac:dyDescent="0.25">
      <c r="I1079" s="1">
        <v>0</v>
      </c>
    </row>
    <row r="1080" spans="9:9" x14ac:dyDescent="0.25">
      <c r="I1080" s="1">
        <v>3</v>
      </c>
    </row>
    <row r="1081" spans="9:9" x14ac:dyDescent="0.25">
      <c r="I1081" s="1">
        <v>3</v>
      </c>
    </row>
    <row r="1082" spans="9:9" x14ac:dyDescent="0.25">
      <c r="I1082" s="1">
        <v>0</v>
      </c>
    </row>
    <row r="1083" spans="9:9" x14ac:dyDescent="0.25">
      <c r="I1083" s="1">
        <v>0</v>
      </c>
    </row>
    <row r="1084" spans="9:9" x14ac:dyDescent="0.25">
      <c r="I1084" s="1">
        <v>1</v>
      </c>
    </row>
    <row r="1085" spans="9:9" x14ac:dyDescent="0.25">
      <c r="I1085" s="1">
        <v>3</v>
      </c>
    </row>
    <row r="1086" spans="9:9" x14ac:dyDescent="0.25">
      <c r="I1086" s="1">
        <v>1</v>
      </c>
    </row>
    <row r="1087" spans="9:9" x14ac:dyDescent="0.25">
      <c r="I1087" s="1">
        <v>0</v>
      </c>
    </row>
    <row r="1088" spans="9:9" x14ac:dyDescent="0.25">
      <c r="I1088" s="1">
        <v>4</v>
      </c>
    </row>
    <row r="1089" spans="9:9" x14ac:dyDescent="0.25">
      <c r="I1089" s="1">
        <v>3</v>
      </c>
    </row>
    <row r="1090" spans="9:9" x14ac:dyDescent="0.25">
      <c r="I1090" s="1">
        <v>1</v>
      </c>
    </row>
    <row r="1091" spans="9:9" x14ac:dyDescent="0.25">
      <c r="I1091" s="1">
        <v>0</v>
      </c>
    </row>
    <row r="1092" spans="9:9" x14ac:dyDescent="0.25">
      <c r="I1092" s="1">
        <v>7</v>
      </c>
    </row>
    <row r="1093" spans="9:9" x14ac:dyDescent="0.25">
      <c r="I1093" s="1">
        <v>4</v>
      </c>
    </row>
    <row r="1094" spans="9:9" x14ac:dyDescent="0.25">
      <c r="I1094" s="1">
        <v>2</v>
      </c>
    </row>
    <row r="1095" spans="9:9" x14ac:dyDescent="0.25">
      <c r="I1095" s="1">
        <v>5</v>
      </c>
    </row>
    <row r="1096" spans="9:9" x14ac:dyDescent="0.25">
      <c r="I1096" s="1">
        <v>0</v>
      </c>
    </row>
    <row r="1097" spans="9:9" x14ac:dyDescent="0.25">
      <c r="I1097" s="1">
        <v>4</v>
      </c>
    </row>
    <row r="1098" spans="9:9" x14ac:dyDescent="0.25">
      <c r="I1098" s="1">
        <v>5</v>
      </c>
    </row>
    <row r="1099" spans="9:9" x14ac:dyDescent="0.25">
      <c r="I1099" s="1">
        <v>4</v>
      </c>
    </row>
    <row r="1100" spans="9:9" x14ac:dyDescent="0.25">
      <c r="I1100" s="1">
        <v>18</v>
      </c>
    </row>
    <row r="1101" spans="9:9" x14ac:dyDescent="0.25">
      <c r="I1101" s="1">
        <v>6</v>
      </c>
    </row>
    <row r="1102" spans="9:9" x14ac:dyDescent="0.25">
      <c r="I1102" s="1">
        <v>3</v>
      </c>
    </row>
    <row r="1103" spans="9:9" x14ac:dyDescent="0.25">
      <c r="I1103" s="1">
        <v>4</v>
      </c>
    </row>
    <row r="1104" spans="9:9" x14ac:dyDescent="0.25">
      <c r="I1104" s="1">
        <v>8</v>
      </c>
    </row>
    <row r="1105" spans="9:9" x14ac:dyDescent="0.25">
      <c r="I1105" s="1">
        <v>5</v>
      </c>
    </row>
    <row r="1106" spans="9:9" x14ac:dyDescent="0.25">
      <c r="I1106" s="1">
        <v>3</v>
      </c>
    </row>
    <row r="1107" spans="9:9" x14ac:dyDescent="0.25">
      <c r="I1107" s="1">
        <v>3</v>
      </c>
    </row>
    <row r="1108" spans="9:9" x14ac:dyDescent="0.25">
      <c r="I1108" s="1">
        <v>9</v>
      </c>
    </row>
    <row r="1109" spans="9:9" x14ac:dyDescent="0.25">
      <c r="I1109" s="1">
        <v>8</v>
      </c>
    </row>
    <row r="1110" spans="9:9" x14ac:dyDescent="0.25">
      <c r="I1110" s="1">
        <v>4</v>
      </c>
    </row>
    <row r="1111" spans="9:9" x14ac:dyDescent="0.25">
      <c r="I1111" s="1">
        <v>15</v>
      </c>
    </row>
    <row r="1112" spans="9:9" x14ac:dyDescent="0.25">
      <c r="I1112" s="1">
        <v>5</v>
      </c>
    </row>
    <row r="1113" spans="9:9" x14ac:dyDescent="0.25">
      <c r="I1113" s="1">
        <v>4</v>
      </c>
    </row>
    <row r="1114" spans="9:9" x14ac:dyDescent="0.25">
      <c r="I1114" s="1">
        <v>9</v>
      </c>
    </row>
    <row r="1115" spans="9:9" x14ac:dyDescent="0.25">
      <c r="I1115" s="1">
        <v>7</v>
      </c>
    </row>
    <row r="1116" spans="9:9" x14ac:dyDescent="0.25">
      <c r="I1116" s="1">
        <v>2</v>
      </c>
    </row>
    <row r="1117" spans="9:9" x14ac:dyDescent="0.25">
      <c r="I1117" s="1">
        <v>6</v>
      </c>
    </row>
    <row r="1118" spans="9:9" x14ac:dyDescent="0.25">
      <c r="I1118" s="1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70" zoomScaleNormal="70" workbookViewId="0">
      <selection activeCell="A2" sqref="A2"/>
    </sheetView>
  </sheetViews>
  <sheetFormatPr baseColWidth="10" defaultRowHeight="15" x14ac:dyDescent="0.25"/>
  <cols>
    <col min="1" max="1" width="17.85546875" customWidth="1"/>
    <col min="2" max="11" width="6.7109375" customWidth="1"/>
    <col min="12" max="12" width="3.42578125" style="6" customWidth="1"/>
  </cols>
  <sheetData>
    <row r="1" spans="1:17" x14ac:dyDescent="0.25">
      <c r="A1" t="s">
        <v>202</v>
      </c>
    </row>
    <row r="2" spans="1:17" x14ac:dyDescent="0.25">
      <c r="A2" t="s">
        <v>41</v>
      </c>
    </row>
    <row r="3" spans="1:17" x14ac:dyDescent="0.25">
      <c r="A3" t="s">
        <v>42</v>
      </c>
    </row>
    <row r="4" spans="1:17" x14ac:dyDescent="0.25">
      <c r="A4" t="s">
        <v>43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  <c r="M4" t="s">
        <v>54</v>
      </c>
      <c r="N4" t="s">
        <v>55</v>
      </c>
      <c r="O4" t="s">
        <v>22</v>
      </c>
      <c r="P4" t="s">
        <v>56</v>
      </c>
      <c r="Q4" t="s">
        <v>14</v>
      </c>
    </row>
    <row r="5" spans="1:17" x14ac:dyDescent="0.25">
      <c r="A5">
        <v>1024</v>
      </c>
      <c r="B5">
        <v>41</v>
      </c>
      <c r="C5">
        <v>51</v>
      </c>
      <c r="D5">
        <v>105</v>
      </c>
      <c r="E5">
        <v>54</v>
      </c>
      <c r="F5">
        <v>45</v>
      </c>
      <c r="G5">
        <v>27</v>
      </c>
      <c r="H5">
        <v>47</v>
      </c>
      <c r="I5">
        <v>35</v>
      </c>
      <c r="J5">
        <v>54</v>
      </c>
      <c r="K5">
        <v>51</v>
      </c>
      <c r="M5">
        <f>SUM(B5:K6)/20</f>
        <v>47.3</v>
      </c>
      <c r="N5">
        <f>STDEV(B5:K6)</f>
        <v>20.165368959261762</v>
      </c>
    </row>
    <row r="6" spans="1:17" x14ac:dyDescent="0.25">
      <c r="B6">
        <v>46</v>
      </c>
      <c r="C6">
        <v>39</v>
      </c>
      <c r="D6">
        <v>53</v>
      </c>
      <c r="E6">
        <v>30</v>
      </c>
      <c r="F6">
        <v>25</v>
      </c>
      <c r="G6">
        <v>23</v>
      </c>
      <c r="H6">
        <v>49</v>
      </c>
      <c r="I6">
        <v>65</v>
      </c>
      <c r="J6">
        <v>83</v>
      </c>
      <c r="K6">
        <v>23</v>
      </c>
    </row>
    <row r="7" spans="1:17" s="7" customFormat="1" x14ac:dyDescent="0.25">
      <c r="A7" s="7">
        <v>1280</v>
      </c>
      <c r="B7" s="7">
        <v>68</v>
      </c>
      <c r="C7" s="7">
        <v>128</v>
      </c>
      <c r="D7" s="7">
        <v>124</v>
      </c>
      <c r="E7" s="7">
        <v>100</v>
      </c>
      <c r="F7" s="7">
        <v>41</v>
      </c>
      <c r="G7" s="7">
        <v>150</v>
      </c>
      <c r="H7" s="7">
        <v>41</v>
      </c>
      <c r="I7" s="7">
        <v>164</v>
      </c>
      <c r="J7" s="7">
        <v>61</v>
      </c>
      <c r="K7" s="7">
        <v>251</v>
      </c>
      <c r="L7" s="6"/>
      <c r="M7" s="7">
        <f>SUM(B7:K8)/20</f>
        <v>98.45</v>
      </c>
      <c r="N7" s="7">
        <f>STDEV(B7:K8)</f>
        <v>53.115043958720797</v>
      </c>
    </row>
    <row r="8" spans="1:17" s="7" customFormat="1" x14ac:dyDescent="0.25">
      <c r="B8" s="7">
        <v>43</v>
      </c>
      <c r="C8" s="7">
        <v>63</v>
      </c>
      <c r="D8" s="7">
        <v>85</v>
      </c>
      <c r="E8" s="7">
        <v>76</v>
      </c>
      <c r="F8" s="7">
        <v>125</v>
      </c>
      <c r="G8" s="7">
        <v>75</v>
      </c>
      <c r="H8" s="7">
        <v>53</v>
      </c>
      <c r="I8" s="7">
        <v>156</v>
      </c>
      <c r="J8" s="7">
        <v>63</v>
      </c>
      <c r="K8" s="7">
        <v>102</v>
      </c>
      <c r="L8" s="6"/>
    </row>
    <row r="9" spans="1:17" x14ac:dyDescent="0.25">
      <c r="A9">
        <v>1536</v>
      </c>
      <c r="B9">
        <v>190</v>
      </c>
      <c r="C9">
        <v>118</v>
      </c>
      <c r="D9">
        <v>100</v>
      </c>
      <c r="E9">
        <v>102</v>
      </c>
      <c r="F9">
        <v>248</v>
      </c>
      <c r="G9">
        <v>43</v>
      </c>
      <c r="H9">
        <v>63</v>
      </c>
      <c r="I9">
        <v>86</v>
      </c>
      <c r="J9">
        <v>122</v>
      </c>
      <c r="K9">
        <v>80</v>
      </c>
      <c r="M9">
        <f>SUM(B9:K10)/20</f>
        <v>115.6</v>
      </c>
      <c r="N9">
        <f>STDEV(B9:K10)</f>
        <v>59.733090538353672</v>
      </c>
    </row>
    <row r="10" spans="1:17" x14ac:dyDescent="0.25">
      <c r="B10">
        <v>51</v>
      </c>
      <c r="C10">
        <v>115</v>
      </c>
      <c r="D10">
        <v>106</v>
      </c>
      <c r="E10">
        <v>150</v>
      </c>
      <c r="F10">
        <v>70</v>
      </c>
      <c r="G10">
        <v>122</v>
      </c>
      <c r="H10">
        <v>96</v>
      </c>
      <c r="I10">
        <v>120</v>
      </c>
      <c r="J10">
        <v>268</v>
      </c>
      <c r="K10">
        <v>62</v>
      </c>
    </row>
    <row r="11" spans="1:17" s="7" customFormat="1" x14ac:dyDescent="0.25">
      <c r="A11" s="7">
        <v>1792</v>
      </c>
      <c r="B11" s="7">
        <v>293</v>
      </c>
      <c r="C11" s="7">
        <v>64</v>
      </c>
      <c r="D11" s="7">
        <v>81</v>
      </c>
      <c r="E11" s="7">
        <v>141</v>
      </c>
      <c r="F11" s="7">
        <v>89</v>
      </c>
      <c r="G11" s="7">
        <v>44</v>
      </c>
      <c r="H11" s="7">
        <v>282</v>
      </c>
      <c r="I11" s="7">
        <v>241</v>
      </c>
      <c r="J11" s="7">
        <v>111</v>
      </c>
      <c r="K11" s="7">
        <v>234</v>
      </c>
      <c r="L11" s="6"/>
      <c r="M11" s="7">
        <f>SUM(B11:K12)/20</f>
        <v>141.85</v>
      </c>
      <c r="N11" s="7">
        <f>STDEV(B11:K12)</f>
        <v>82.291059180524769</v>
      </c>
    </row>
    <row r="12" spans="1:17" s="7" customFormat="1" x14ac:dyDescent="0.25">
      <c r="B12" s="7">
        <v>163</v>
      </c>
      <c r="C12" s="7">
        <v>111</v>
      </c>
      <c r="D12" s="7">
        <v>96</v>
      </c>
      <c r="E12" s="7">
        <v>303</v>
      </c>
      <c r="F12" s="7">
        <v>101</v>
      </c>
      <c r="G12" s="7">
        <v>115</v>
      </c>
      <c r="H12" s="7">
        <v>99</v>
      </c>
      <c r="I12" s="7">
        <v>126</v>
      </c>
      <c r="J12" s="7">
        <v>50</v>
      </c>
      <c r="K12" s="7">
        <v>93</v>
      </c>
      <c r="L12" s="8"/>
    </row>
    <row r="13" spans="1:17" x14ac:dyDescent="0.25">
      <c r="A13">
        <v>2048</v>
      </c>
      <c r="B13">
        <v>303</v>
      </c>
      <c r="C13">
        <v>277</v>
      </c>
      <c r="D13">
        <v>134</v>
      </c>
      <c r="E13">
        <v>181</v>
      </c>
      <c r="F13">
        <v>287</v>
      </c>
      <c r="G13">
        <v>131</v>
      </c>
      <c r="H13">
        <v>132</v>
      </c>
      <c r="I13">
        <v>73</v>
      </c>
      <c r="J13">
        <v>342</v>
      </c>
      <c r="K13">
        <v>271</v>
      </c>
      <c r="M13">
        <f>SUM(B13:K14)/20</f>
        <v>201.25</v>
      </c>
      <c r="N13">
        <f>STDEV(B13:K14)</f>
        <v>102.85394601339472</v>
      </c>
    </row>
    <row r="14" spans="1:17" x14ac:dyDescent="0.25">
      <c r="B14">
        <v>94</v>
      </c>
      <c r="C14">
        <v>73</v>
      </c>
      <c r="D14">
        <v>183</v>
      </c>
      <c r="E14">
        <v>128</v>
      </c>
      <c r="F14">
        <v>54</v>
      </c>
      <c r="G14">
        <v>306</v>
      </c>
      <c r="H14">
        <v>196</v>
      </c>
      <c r="I14">
        <v>399</v>
      </c>
      <c r="J14">
        <v>316</v>
      </c>
      <c r="K14">
        <v>145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80" zoomScaleNormal="80" workbookViewId="0">
      <selection activeCell="K12" sqref="K12"/>
    </sheetView>
  </sheetViews>
  <sheetFormatPr baseColWidth="10" defaultRowHeight="15" x14ac:dyDescent="0.25"/>
  <cols>
    <col min="3" max="3" width="16.28515625" style="9" customWidth="1"/>
    <col min="4" max="4" width="0" hidden="1" customWidth="1"/>
    <col min="5" max="5" width="137.140625" hidden="1" customWidth="1"/>
    <col min="8" max="8" width="6.42578125" customWidth="1"/>
    <col min="9" max="20" width="5.7109375" customWidth="1"/>
  </cols>
  <sheetData>
    <row r="1" spans="1:18" s="14" customFormat="1" x14ac:dyDescent="0.25">
      <c r="A1" s="14" t="s">
        <v>203</v>
      </c>
    </row>
    <row r="2" spans="1:18" x14ac:dyDescent="0.25">
      <c r="A2" t="s">
        <v>57</v>
      </c>
      <c r="C2" s="14"/>
    </row>
    <row r="3" spans="1:18" ht="62.25" customHeight="1" x14ac:dyDescent="0.25">
      <c r="A3" s="10" t="s">
        <v>58</v>
      </c>
      <c r="B3" s="10" t="s">
        <v>59</v>
      </c>
      <c r="C3" s="15" t="s">
        <v>60</v>
      </c>
      <c r="E3" s="10" t="s">
        <v>61</v>
      </c>
      <c r="F3" s="10" t="s">
        <v>62</v>
      </c>
      <c r="G3" s="10" t="s">
        <v>54</v>
      </c>
      <c r="H3" s="10" t="s">
        <v>63</v>
      </c>
      <c r="I3" s="10" t="s">
        <v>56</v>
      </c>
      <c r="J3" s="10" t="s">
        <v>19</v>
      </c>
      <c r="K3" s="10" t="s">
        <v>20</v>
      </c>
      <c r="L3" s="10" t="s">
        <v>21</v>
      </c>
      <c r="M3" s="10" t="s">
        <v>22</v>
      </c>
      <c r="N3" s="11">
        <v>0.25</v>
      </c>
      <c r="O3" s="11">
        <v>0.5</v>
      </c>
      <c r="P3" s="11">
        <v>0.75</v>
      </c>
      <c r="Q3" s="10" t="s">
        <v>22</v>
      </c>
      <c r="R3" s="10" t="s">
        <v>56</v>
      </c>
    </row>
    <row r="4" spans="1:18" x14ac:dyDescent="0.25">
      <c r="A4">
        <v>768</v>
      </c>
      <c r="B4">
        <v>258</v>
      </c>
      <c r="C4" s="9">
        <v>150</v>
      </c>
      <c r="F4">
        <v>768</v>
      </c>
      <c r="G4">
        <f>AVERAGE(B4:B13)</f>
        <v>198.9</v>
      </c>
      <c r="H4">
        <f>STDEV(B4:B13)</f>
        <v>35.457172914815331</v>
      </c>
      <c r="I4">
        <f>MIN(B4:B13)</f>
        <v>153</v>
      </c>
      <c r="J4">
        <f>QUARTILE(B4:B13,1)</f>
        <v>170.75</v>
      </c>
      <c r="K4">
        <f>MEDIAN(B4:B13)</f>
        <v>203</v>
      </c>
      <c r="L4">
        <f>QUARTILE(B4:B13,3)</f>
        <v>210.5</v>
      </c>
      <c r="M4">
        <f>MAX(B4:B13)</f>
        <v>258</v>
      </c>
      <c r="N4">
        <f>J4</f>
        <v>170.75</v>
      </c>
      <c r="O4">
        <f>K4-J4</f>
        <v>32.25</v>
      </c>
      <c r="P4">
        <f>L4-K4</f>
        <v>7.5</v>
      </c>
      <c r="Q4">
        <f>M4-L4</f>
        <v>47.5</v>
      </c>
      <c r="R4">
        <f>J4-I4</f>
        <v>17.75</v>
      </c>
    </row>
    <row r="5" spans="1:18" x14ac:dyDescent="0.25">
      <c r="A5">
        <v>768</v>
      </c>
      <c r="B5">
        <v>160</v>
      </c>
      <c r="C5" s="9">
        <v>109</v>
      </c>
      <c r="F5">
        <v>1024</v>
      </c>
    </row>
    <row r="6" spans="1:18" x14ac:dyDescent="0.25">
      <c r="A6">
        <v>768</v>
      </c>
      <c r="B6">
        <v>176</v>
      </c>
      <c r="C6" s="9">
        <v>160</v>
      </c>
      <c r="F6">
        <v>1280</v>
      </c>
    </row>
    <row r="7" spans="1:18" x14ac:dyDescent="0.25">
      <c r="A7">
        <v>768</v>
      </c>
      <c r="B7">
        <v>153</v>
      </c>
      <c r="C7" s="9">
        <v>135</v>
      </c>
      <c r="F7">
        <v>1536</v>
      </c>
    </row>
    <row r="8" spans="1:18" x14ac:dyDescent="0.25">
      <c r="A8">
        <v>768</v>
      </c>
      <c r="B8">
        <v>200</v>
      </c>
      <c r="C8" s="9">
        <v>181</v>
      </c>
      <c r="F8">
        <v>1792</v>
      </c>
    </row>
    <row r="9" spans="1:18" x14ac:dyDescent="0.25">
      <c r="A9">
        <v>768</v>
      </c>
      <c r="B9">
        <v>249</v>
      </c>
      <c r="C9" s="9">
        <v>164</v>
      </c>
      <c r="F9">
        <v>2048</v>
      </c>
      <c r="G9">
        <f>AVERAGE(B16:B25)</f>
        <v>206.5</v>
      </c>
      <c r="H9">
        <f>STDEV(B16:B25)</f>
        <v>28.864626563783336</v>
      </c>
      <c r="I9">
        <f>MIN(B16:B25)</f>
        <v>146</v>
      </c>
      <c r="J9">
        <f>QUARTILE(B16:B25,1)</f>
        <v>187.25</v>
      </c>
      <c r="K9">
        <f>MEDIAN(B16:B25)</f>
        <v>217.5</v>
      </c>
      <c r="L9">
        <f>QUARTILE(B16:B25,3)</f>
        <v>222</v>
      </c>
      <c r="M9">
        <f>MAX(B16:B25)</f>
        <v>238</v>
      </c>
      <c r="N9">
        <f>J9</f>
        <v>187.25</v>
      </c>
      <c r="O9">
        <f>K9-J9</f>
        <v>30.25</v>
      </c>
      <c r="P9">
        <f>L9-K9</f>
        <v>4.5</v>
      </c>
      <c r="Q9">
        <f>M9-L9</f>
        <v>16</v>
      </c>
      <c r="R9">
        <f>J9-I9</f>
        <v>41.25</v>
      </c>
    </row>
    <row r="10" spans="1:18" x14ac:dyDescent="0.25">
      <c r="A10">
        <v>768</v>
      </c>
      <c r="B10">
        <v>212</v>
      </c>
      <c r="C10" s="9">
        <v>132</v>
      </c>
    </row>
    <row r="11" spans="1:18" x14ac:dyDescent="0.25">
      <c r="A11">
        <v>768</v>
      </c>
      <c r="B11">
        <v>206</v>
      </c>
      <c r="C11" s="9">
        <v>135</v>
      </c>
    </row>
    <row r="12" spans="1:18" x14ac:dyDescent="0.25">
      <c r="A12">
        <v>768</v>
      </c>
      <c r="B12">
        <v>169</v>
      </c>
      <c r="C12" s="9">
        <v>115</v>
      </c>
    </row>
    <row r="13" spans="1:18" x14ac:dyDescent="0.25">
      <c r="A13">
        <v>768</v>
      </c>
      <c r="B13">
        <v>206</v>
      </c>
      <c r="C13" s="9">
        <v>85</v>
      </c>
    </row>
    <row r="16" spans="1:18" x14ac:dyDescent="0.25">
      <c r="A16">
        <v>2048</v>
      </c>
      <c r="B16">
        <v>206</v>
      </c>
      <c r="C16" s="9">
        <v>124</v>
      </c>
    </row>
    <row r="17" spans="1:3" x14ac:dyDescent="0.25">
      <c r="A17">
        <v>2048</v>
      </c>
      <c r="B17">
        <v>238</v>
      </c>
      <c r="C17" s="9">
        <v>178</v>
      </c>
    </row>
    <row r="18" spans="1:3" x14ac:dyDescent="0.25">
      <c r="A18">
        <v>2048</v>
      </c>
      <c r="B18">
        <v>236</v>
      </c>
      <c r="C18" s="9">
        <v>114</v>
      </c>
    </row>
    <row r="19" spans="1:3" x14ac:dyDescent="0.25">
      <c r="A19">
        <v>2048</v>
      </c>
      <c r="B19">
        <v>181</v>
      </c>
      <c r="C19" s="9">
        <v>88</v>
      </c>
    </row>
    <row r="20" spans="1:3" x14ac:dyDescent="0.25">
      <c r="A20">
        <v>2048</v>
      </c>
      <c r="B20">
        <v>223</v>
      </c>
      <c r="C20" s="9">
        <v>123</v>
      </c>
    </row>
    <row r="21" spans="1:3" x14ac:dyDescent="0.25">
      <c r="A21">
        <v>2048</v>
      </c>
      <c r="B21">
        <v>216</v>
      </c>
      <c r="C21" s="9">
        <v>188</v>
      </c>
    </row>
    <row r="22" spans="1:3" x14ac:dyDescent="0.25">
      <c r="A22">
        <v>2048</v>
      </c>
      <c r="B22">
        <v>219</v>
      </c>
      <c r="C22" s="9">
        <v>181</v>
      </c>
    </row>
    <row r="23" spans="1:3" x14ac:dyDescent="0.25">
      <c r="A23">
        <v>2048</v>
      </c>
      <c r="B23">
        <v>146</v>
      </c>
      <c r="C23" s="9">
        <v>87</v>
      </c>
    </row>
    <row r="24" spans="1:3" x14ac:dyDescent="0.25">
      <c r="A24">
        <v>2048</v>
      </c>
      <c r="B24">
        <v>181</v>
      </c>
      <c r="C24" s="9">
        <v>150</v>
      </c>
    </row>
    <row r="25" spans="1:3" x14ac:dyDescent="0.25">
      <c r="A25">
        <v>2048</v>
      </c>
      <c r="B25">
        <v>219</v>
      </c>
      <c r="C25" s="9">
        <v>188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70" zoomScaleNormal="70" workbookViewId="0">
      <selection activeCell="A2" sqref="A2"/>
    </sheetView>
  </sheetViews>
  <sheetFormatPr baseColWidth="10" defaultRowHeight="15" x14ac:dyDescent="0.25"/>
  <cols>
    <col min="1" max="1" width="12.7109375" customWidth="1"/>
  </cols>
  <sheetData>
    <row r="1" spans="1:18" x14ac:dyDescent="0.25">
      <c r="A1" t="s">
        <v>204</v>
      </c>
    </row>
    <row r="2" spans="1:18" x14ac:dyDescent="0.25">
      <c r="A2" t="s">
        <v>64</v>
      </c>
    </row>
    <row r="4" spans="1:18" x14ac:dyDescent="0.25">
      <c r="A4" t="s">
        <v>65</v>
      </c>
    </row>
    <row r="6" spans="1:18" x14ac:dyDescent="0.25">
      <c r="A6" t="s">
        <v>66</v>
      </c>
    </row>
    <row r="7" spans="1:18" ht="30" x14ac:dyDescent="0.25">
      <c r="F7" s="10" t="s">
        <v>62</v>
      </c>
      <c r="G7" s="10" t="s">
        <v>54</v>
      </c>
      <c r="H7" s="10" t="s">
        <v>63</v>
      </c>
      <c r="I7" s="10" t="s">
        <v>56</v>
      </c>
      <c r="J7" s="10" t="s">
        <v>19</v>
      </c>
      <c r="K7" s="10" t="s">
        <v>20</v>
      </c>
      <c r="L7" s="10" t="s">
        <v>21</v>
      </c>
      <c r="M7" s="10" t="s">
        <v>22</v>
      </c>
      <c r="N7" s="11">
        <v>0.25</v>
      </c>
      <c r="O7" s="11">
        <v>0.5</v>
      </c>
      <c r="P7" s="11">
        <v>0.75</v>
      </c>
      <c r="Q7" s="10" t="s">
        <v>22</v>
      </c>
      <c r="R7" s="10" t="s">
        <v>56</v>
      </c>
    </row>
    <row r="8" spans="1:18" x14ac:dyDescent="0.25">
      <c r="A8" t="s">
        <v>67</v>
      </c>
      <c r="B8" t="s">
        <v>68</v>
      </c>
      <c r="C8" t="s">
        <v>69</v>
      </c>
      <c r="D8" t="s">
        <v>70</v>
      </c>
      <c r="F8">
        <v>768</v>
      </c>
      <c r="G8">
        <v>2.2000000000000002</v>
      </c>
    </row>
    <row r="9" spans="1:18" x14ac:dyDescent="0.25">
      <c r="A9">
        <v>1024</v>
      </c>
      <c r="B9">
        <v>7</v>
      </c>
      <c r="C9">
        <v>7</v>
      </c>
      <c r="D9">
        <v>1</v>
      </c>
      <c r="F9">
        <v>1024</v>
      </c>
      <c r="G9">
        <f>AVERAGE(C9:C28)</f>
        <v>3.05</v>
      </c>
      <c r="H9">
        <f>STDEV(C9:C28)</f>
        <v>1.4680814547887784</v>
      </c>
      <c r="I9">
        <f>MIN(C9:C28)</f>
        <v>2</v>
      </c>
      <c r="J9">
        <f>QUARTILE(C9:C28,1)</f>
        <v>2</v>
      </c>
      <c r="K9">
        <f>MEDIAN(C9:C28)</f>
        <v>2.5</v>
      </c>
      <c r="L9">
        <f>QUARTILE(C9:C28,3)</f>
        <v>3.25</v>
      </c>
      <c r="M9">
        <f>MAX(C9:C28)</f>
        <v>7</v>
      </c>
      <c r="N9">
        <f>J9</f>
        <v>2</v>
      </c>
      <c r="O9">
        <f>K9-J9</f>
        <v>0.5</v>
      </c>
      <c r="P9">
        <f>L9-K9</f>
        <v>0.75</v>
      </c>
      <c r="Q9">
        <f>M9-L9</f>
        <v>3.75</v>
      </c>
      <c r="R9">
        <f>J9-I9</f>
        <v>0</v>
      </c>
    </row>
    <row r="10" spans="1:18" x14ac:dyDescent="0.25">
      <c r="A10">
        <v>1024</v>
      </c>
      <c r="B10">
        <v>16</v>
      </c>
      <c r="C10">
        <v>6</v>
      </c>
      <c r="D10">
        <v>1</v>
      </c>
      <c r="F10">
        <v>1280</v>
      </c>
      <c r="G10">
        <f>AVERAGE(C29:C48)</f>
        <v>4.55</v>
      </c>
      <c r="H10">
        <f>STDEV(C29:C48)</f>
        <v>0.51041778553403983</v>
      </c>
      <c r="I10">
        <f>MIN(C29:C48)</f>
        <v>4</v>
      </c>
      <c r="J10">
        <f>QUARTILE(C29:C48,1)</f>
        <v>4</v>
      </c>
      <c r="K10">
        <f>MEDIAN(C29:C48)</f>
        <v>5</v>
      </c>
      <c r="L10">
        <f>QUARTILE(C29:C48,3)</f>
        <v>5</v>
      </c>
      <c r="M10">
        <f>MAX(C29:C48)</f>
        <v>5</v>
      </c>
      <c r="N10">
        <f t="shared" ref="N10:N13" si="0">J10</f>
        <v>4</v>
      </c>
      <c r="O10">
        <f t="shared" ref="O10:Q13" si="1">K10-J10</f>
        <v>1</v>
      </c>
      <c r="P10">
        <f t="shared" si="1"/>
        <v>0</v>
      </c>
      <c r="Q10">
        <f t="shared" si="1"/>
        <v>0</v>
      </c>
      <c r="R10">
        <f t="shared" ref="R10:R13" si="2">J10-I10</f>
        <v>0</v>
      </c>
    </row>
    <row r="11" spans="1:18" x14ac:dyDescent="0.25">
      <c r="A11">
        <v>1024</v>
      </c>
      <c r="B11">
        <v>16</v>
      </c>
      <c r="C11">
        <v>5</v>
      </c>
      <c r="D11">
        <v>0</v>
      </c>
      <c r="F11">
        <v>1536</v>
      </c>
      <c r="G11">
        <f>AVERAGE(C49:C68)</f>
        <v>5.4</v>
      </c>
      <c r="H11">
        <f>STDEV(C49:C68)</f>
        <v>0.50262468995003451</v>
      </c>
      <c r="I11">
        <f>MIN(C49:C68)</f>
        <v>5</v>
      </c>
      <c r="J11">
        <f>QUARTILE(C49:C68,1)</f>
        <v>5</v>
      </c>
      <c r="K11">
        <f>MEDIAN(C49:C68)</f>
        <v>5</v>
      </c>
      <c r="L11">
        <f>QUARTILE(C49:C68,3)</f>
        <v>6</v>
      </c>
      <c r="M11">
        <f>MAX(C49:C68)</f>
        <v>6</v>
      </c>
      <c r="N11">
        <f t="shared" si="0"/>
        <v>5</v>
      </c>
      <c r="O11">
        <f t="shared" si="1"/>
        <v>0</v>
      </c>
      <c r="P11">
        <f t="shared" si="1"/>
        <v>1</v>
      </c>
      <c r="Q11">
        <f t="shared" si="1"/>
        <v>0</v>
      </c>
      <c r="R11">
        <f t="shared" si="2"/>
        <v>0</v>
      </c>
    </row>
    <row r="12" spans="1:18" x14ac:dyDescent="0.25">
      <c r="A12">
        <v>1024</v>
      </c>
      <c r="B12">
        <v>9</v>
      </c>
      <c r="C12">
        <v>4</v>
      </c>
      <c r="D12">
        <v>0</v>
      </c>
      <c r="F12">
        <v>1792</v>
      </c>
      <c r="G12">
        <f>AVERAGE(C69:C88)</f>
        <v>6.4</v>
      </c>
      <c r="H12">
        <f>STDEV(C69:C88)</f>
        <v>0.59824304161611874</v>
      </c>
      <c r="I12">
        <f>MIN(C69:C88)</f>
        <v>6</v>
      </c>
      <c r="J12">
        <f>QUARTILE(C69:C88,1)</f>
        <v>6</v>
      </c>
      <c r="K12">
        <f>MEDIAN(C69:C88)</f>
        <v>6</v>
      </c>
      <c r="L12">
        <f>QUARTILE(C69:C88,3)</f>
        <v>7</v>
      </c>
      <c r="M12">
        <f>MAX(C69:C88)</f>
        <v>8</v>
      </c>
      <c r="N12">
        <f t="shared" si="0"/>
        <v>6</v>
      </c>
      <c r="O12">
        <f t="shared" si="1"/>
        <v>0</v>
      </c>
      <c r="P12">
        <f t="shared" si="1"/>
        <v>1</v>
      </c>
      <c r="Q12">
        <f t="shared" si="1"/>
        <v>1</v>
      </c>
      <c r="R12">
        <f t="shared" si="2"/>
        <v>0</v>
      </c>
    </row>
    <row r="13" spans="1:18" x14ac:dyDescent="0.25">
      <c r="A13">
        <v>1024</v>
      </c>
      <c r="B13">
        <v>9</v>
      </c>
      <c r="C13">
        <v>4</v>
      </c>
      <c r="D13">
        <v>0</v>
      </c>
      <c r="F13">
        <v>2048</v>
      </c>
      <c r="G13">
        <f>AVERAGE(C89:C108)</f>
        <v>7.1</v>
      </c>
      <c r="H13">
        <f>STDEV(C89:C108)</f>
        <v>0.44721359549995793</v>
      </c>
      <c r="I13">
        <f>MIN(C89:C108)</f>
        <v>6</v>
      </c>
      <c r="J13">
        <f>QUARTILE(C89:C108,1)</f>
        <v>7</v>
      </c>
      <c r="K13">
        <f>MEDIAN(C89:C108)</f>
        <v>7</v>
      </c>
      <c r="L13">
        <f>QUARTILE(C89:C108,3)</f>
        <v>7</v>
      </c>
      <c r="M13">
        <f>MAX(C89:C108)</f>
        <v>8</v>
      </c>
      <c r="N13">
        <f t="shared" si="0"/>
        <v>7</v>
      </c>
      <c r="O13">
        <f t="shared" si="1"/>
        <v>0</v>
      </c>
      <c r="P13">
        <f t="shared" si="1"/>
        <v>0</v>
      </c>
      <c r="Q13">
        <f t="shared" si="1"/>
        <v>1</v>
      </c>
      <c r="R13">
        <f t="shared" si="2"/>
        <v>1</v>
      </c>
    </row>
    <row r="14" spans="1:18" x14ac:dyDescent="0.25">
      <c r="A14">
        <v>1024</v>
      </c>
      <c r="B14">
        <v>6</v>
      </c>
      <c r="C14">
        <v>2</v>
      </c>
      <c r="D14">
        <v>0</v>
      </c>
    </row>
    <row r="15" spans="1:18" x14ac:dyDescent="0.25">
      <c r="A15">
        <v>1024</v>
      </c>
      <c r="B15">
        <v>6</v>
      </c>
      <c r="C15">
        <v>2</v>
      </c>
      <c r="D15">
        <v>0</v>
      </c>
    </row>
    <row r="16" spans="1:18" x14ac:dyDescent="0.25">
      <c r="A16">
        <v>1024</v>
      </c>
      <c r="B16">
        <v>6</v>
      </c>
      <c r="C16">
        <v>3</v>
      </c>
      <c r="D16">
        <v>0</v>
      </c>
    </row>
    <row r="17" spans="1:4" x14ac:dyDescent="0.25">
      <c r="A17">
        <v>1024</v>
      </c>
      <c r="B17">
        <v>6</v>
      </c>
      <c r="C17">
        <v>2</v>
      </c>
      <c r="D17">
        <v>0</v>
      </c>
    </row>
    <row r="18" spans="1:4" x14ac:dyDescent="0.25">
      <c r="A18">
        <v>1024</v>
      </c>
      <c r="B18">
        <v>6</v>
      </c>
      <c r="C18">
        <v>3</v>
      </c>
      <c r="D18">
        <v>0</v>
      </c>
    </row>
    <row r="19" spans="1:4" x14ac:dyDescent="0.25">
      <c r="A19">
        <v>1024</v>
      </c>
      <c r="B19">
        <v>6</v>
      </c>
      <c r="C19">
        <v>3</v>
      </c>
      <c r="D19">
        <v>0</v>
      </c>
    </row>
    <row r="20" spans="1:4" x14ac:dyDescent="0.25">
      <c r="A20">
        <v>1024</v>
      </c>
      <c r="B20">
        <v>7</v>
      </c>
      <c r="C20">
        <v>3</v>
      </c>
      <c r="D20">
        <v>0</v>
      </c>
    </row>
    <row r="21" spans="1:4" x14ac:dyDescent="0.25">
      <c r="A21">
        <v>1024</v>
      </c>
      <c r="B21">
        <v>6</v>
      </c>
      <c r="C21">
        <v>2</v>
      </c>
      <c r="D21">
        <v>0</v>
      </c>
    </row>
    <row r="22" spans="1:4" x14ac:dyDescent="0.25">
      <c r="A22">
        <v>1024</v>
      </c>
      <c r="B22">
        <v>7</v>
      </c>
      <c r="C22">
        <v>2</v>
      </c>
      <c r="D22">
        <v>1</v>
      </c>
    </row>
    <row r="23" spans="1:4" x14ac:dyDescent="0.25">
      <c r="A23">
        <v>1024</v>
      </c>
      <c r="B23">
        <v>7</v>
      </c>
      <c r="C23">
        <v>2</v>
      </c>
      <c r="D23">
        <v>1</v>
      </c>
    </row>
    <row r="24" spans="1:4" x14ac:dyDescent="0.25">
      <c r="A24">
        <v>1024</v>
      </c>
      <c r="B24">
        <v>6</v>
      </c>
      <c r="C24">
        <v>2</v>
      </c>
      <c r="D24">
        <v>0</v>
      </c>
    </row>
    <row r="25" spans="1:4" x14ac:dyDescent="0.25">
      <c r="A25">
        <v>1024</v>
      </c>
      <c r="B25">
        <v>7</v>
      </c>
      <c r="C25">
        <v>2</v>
      </c>
      <c r="D25">
        <v>1</v>
      </c>
    </row>
    <row r="26" spans="1:4" x14ac:dyDescent="0.25">
      <c r="A26">
        <v>1024</v>
      </c>
      <c r="B26">
        <v>6</v>
      </c>
      <c r="C26">
        <v>3</v>
      </c>
      <c r="D26">
        <v>1</v>
      </c>
    </row>
    <row r="27" spans="1:4" x14ac:dyDescent="0.25">
      <c r="A27">
        <v>1024</v>
      </c>
      <c r="B27">
        <v>6</v>
      </c>
      <c r="C27">
        <v>2</v>
      </c>
      <c r="D27">
        <v>1</v>
      </c>
    </row>
    <row r="28" spans="1:4" x14ac:dyDescent="0.25">
      <c r="A28">
        <v>1024</v>
      </c>
      <c r="B28">
        <v>7</v>
      </c>
      <c r="C28">
        <v>2</v>
      </c>
      <c r="D28">
        <v>1</v>
      </c>
    </row>
    <row r="29" spans="1:4" s="7" customFormat="1" x14ac:dyDescent="0.25">
      <c r="A29" s="7">
        <v>1280</v>
      </c>
      <c r="B29" s="7">
        <v>8</v>
      </c>
      <c r="C29" s="7">
        <v>5</v>
      </c>
      <c r="D29" s="7">
        <v>1</v>
      </c>
    </row>
    <row r="30" spans="1:4" x14ac:dyDescent="0.25">
      <c r="A30">
        <v>1280</v>
      </c>
      <c r="B30">
        <v>9</v>
      </c>
      <c r="C30">
        <v>4</v>
      </c>
      <c r="D30">
        <v>1</v>
      </c>
    </row>
    <row r="31" spans="1:4" x14ac:dyDescent="0.25">
      <c r="A31">
        <v>1280</v>
      </c>
      <c r="B31">
        <v>8</v>
      </c>
      <c r="C31">
        <v>4</v>
      </c>
      <c r="D31">
        <v>1</v>
      </c>
    </row>
    <row r="32" spans="1:4" x14ac:dyDescent="0.25">
      <c r="A32">
        <v>1280</v>
      </c>
      <c r="B32">
        <v>9</v>
      </c>
      <c r="C32">
        <v>5</v>
      </c>
      <c r="D32">
        <v>0</v>
      </c>
    </row>
    <row r="33" spans="1:4" x14ac:dyDescent="0.25">
      <c r="A33">
        <v>1280</v>
      </c>
      <c r="B33">
        <v>8</v>
      </c>
      <c r="C33">
        <v>4</v>
      </c>
      <c r="D33">
        <v>1</v>
      </c>
    </row>
    <row r="34" spans="1:4" x14ac:dyDescent="0.25">
      <c r="A34">
        <v>1280</v>
      </c>
      <c r="B34">
        <v>9</v>
      </c>
      <c r="C34">
        <v>4</v>
      </c>
      <c r="D34">
        <v>0</v>
      </c>
    </row>
    <row r="35" spans="1:4" x14ac:dyDescent="0.25">
      <c r="A35">
        <v>1280</v>
      </c>
      <c r="B35">
        <v>9</v>
      </c>
      <c r="C35">
        <v>5</v>
      </c>
      <c r="D35">
        <v>0</v>
      </c>
    </row>
    <row r="36" spans="1:4" x14ac:dyDescent="0.25">
      <c r="A36">
        <v>1280</v>
      </c>
      <c r="B36">
        <v>8</v>
      </c>
      <c r="C36">
        <v>4</v>
      </c>
      <c r="D36">
        <v>0</v>
      </c>
    </row>
    <row r="37" spans="1:4" x14ac:dyDescent="0.25">
      <c r="A37">
        <v>1280</v>
      </c>
      <c r="B37">
        <v>9</v>
      </c>
      <c r="C37">
        <v>5</v>
      </c>
      <c r="D37">
        <v>0</v>
      </c>
    </row>
    <row r="38" spans="1:4" x14ac:dyDescent="0.25">
      <c r="A38">
        <v>1280</v>
      </c>
      <c r="B38">
        <v>9</v>
      </c>
      <c r="C38">
        <v>4</v>
      </c>
      <c r="D38">
        <v>1</v>
      </c>
    </row>
    <row r="39" spans="1:4" x14ac:dyDescent="0.25">
      <c r="A39">
        <v>1280</v>
      </c>
      <c r="B39">
        <v>9</v>
      </c>
      <c r="C39">
        <v>5</v>
      </c>
      <c r="D39">
        <v>0</v>
      </c>
    </row>
    <row r="40" spans="1:4" x14ac:dyDescent="0.25">
      <c r="A40">
        <v>1280</v>
      </c>
      <c r="B40">
        <v>8</v>
      </c>
      <c r="C40">
        <v>5</v>
      </c>
      <c r="D40">
        <v>0</v>
      </c>
    </row>
    <row r="41" spans="1:4" x14ac:dyDescent="0.25">
      <c r="A41">
        <v>1280</v>
      </c>
      <c r="B41">
        <v>9</v>
      </c>
      <c r="C41">
        <v>4</v>
      </c>
      <c r="D41">
        <v>1</v>
      </c>
    </row>
    <row r="42" spans="1:4" x14ac:dyDescent="0.25">
      <c r="A42">
        <v>1280</v>
      </c>
      <c r="B42">
        <v>9</v>
      </c>
      <c r="C42">
        <v>5</v>
      </c>
      <c r="D42">
        <v>0</v>
      </c>
    </row>
    <row r="43" spans="1:4" x14ac:dyDescent="0.25">
      <c r="A43">
        <v>1280</v>
      </c>
      <c r="B43">
        <v>8</v>
      </c>
      <c r="C43">
        <v>5</v>
      </c>
      <c r="D43">
        <v>1</v>
      </c>
    </row>
    <row r="44" spans="1:4" x14ac:dyDescent="0.25">
      <c r="A44">
        <v>1280</v>
      </c>
      <c r="B44">
        <v>9</v>
      </c>
      <c r="C44">
        <v>4</v>
      </c>
      <c r="D44">
        <v>0</v>
      </c>
    </row>
    <row r="45" spans="1:4" x14ac:dyDescent="0.25">
      <c r="A45">
        <v>1280</v>
      </c>
      <c r="B45">
        <v>9</v>
      </c>
      <c r="C45">
        <v>4</v>
      </c>
      <c r="D45">
        <v>1</v>
      </c>
    </row>
    <row r="46" spans="1:4" x14ac:dyDescent="0.25">
      <c r="A46">
        <v>1280</v>
      </c>
      <c r="B46">
        <v>9</v>
      </c>
      <c r="C46">
        <v>5</v>
      </c>
      <c r="D46">
        <v>0</v>
      </c>
    </row>
    <row r="47" spans="1:4" x14ac:dyDescent="0.25">
      <c r="A47">
        <v>1280</v>
      </c>
      <c r="B47">
        <v>9</v>
      </c>
      <c r="C47">
        <v>5</v>
      </c>
      <c r="D47">
        <v>1</v>
      </c>
    </row>
    <row r="48" spans="1:4" x14ac:dyDescent="0.25">
      <c r="A48">
        <v>1280</v>
      </c>
      <c r="B48">
        <v>9</v>
      </c>
      <c r="C48">
        <v>5</v>
      </c>
      <c r="D48">
        <v>0</v>
      </c>
    </row>
    <row r="49" spans="1:4" s="7" customFormat="1" x14ac:dyDescent="0.25">
      <c r="A49" s="7">
        <f>1024+512</f>
        <v>1536</v>
      </c>
      <c r="B49" s="7">
        <v>10</v>
      </c>
      <c r="C49" s="7">
        <v>6</v>
      </c>
      <c r="D49" s="7">
        <v>0</v>
      </c>
    </row>
    <row r="50" spans="1:4" x14ac:dyDescent="0.25">
      <c r="A50">
        <v>1536</v>
      </c>
      <c r="B50">
        <v>10</v>
      </c>
      <c r="C50">
        <v>5</v>
      </c>
      <c r="D50">
        <v>0</v>
      </c>
    </row>
    <row r="51" spans="1:4" x14ac:dyDescent="0.25">
      <c r="A51">
        <v>1536</v>
      </c>
      <c r="B51">
        <v>10</v>
      </c>
      <c r="C51">
        <v>5</v>
      </c>
      <c r="D51">
        <v>1</v>
      </c>
    </row>
    <row r="52" spans="1:4" x14ac:dyDescent="0.25">
      <c r="A52">
        <v>1536</v>
      </c>
      <c r="B52">
        <v>11</v>
      </c>
      <c r="C52">
        <v>5</v>
      </c>
      <c r="D52">
        <v>0</v>
      </c>
    </row>
    <row r="53" spans="1:4" x14ac:dyDescent="0.25">
      <c r="A53">
        <v>1536</v>
      </c>
      <c r="B53">
        <v>10</v>
      </c>
      <c r="C53">
        <v>5</v>
      </c>
      <c r="D53">
        <v>1</v>
      </c>
    </row>
    <row r="54" spans="1:4" x14ac:dyDescent="0.25">
      <c r="A54">
        <v>1536</v>
      </c>
      <c r="B54">
        <v>10</v>
      </c>
      <c r="C54">
        <v>6</v>
      </c>
      <c r="D54">
        <v>1</v>
      </c>
    </row>
    <row r="55" spans="1:4" x14ac:dyDescent="0.25">
      <c r="A55">
        <v>1536</v>
      </c>
      <c r="B55">
        <v>10</v>
      </c>
      <c r="C55">
        <v>6</v>
      </c>
      <c r="D55">
        <v>1</v>
      </c>
    </row>
    <row r="56" spans="1:4" x14ac:dyDescent="0.25">
      <c r="A56">
        <v>1536</v>
      </c>
      <c r="B56">
        <v>11</v>
      </c>
      <c r="C56">
        <v>5</v>
      </c>
      <c r="D56">
        <v>1</v>
      </c>
    </row>
    <row r="57" spans="1:4" x14ac:dyDescent="0.25">
      <c r="A57">
        <v>1536</v>
      </c>
      <c r="B57">
        <v>10</v>
      </c>
      <c r="C57">
        <v>5</v>
      </c>
      <c r="D57">
        <v>1</v>
      </c>
    </row>
    <row r="58" spans="1:4" x14ac:dyDescent="0.25">
      <c r="A58">
        <v>1536</v>
      </c>
      <c r="B58">
        <v>11</v>
      </c>
      <c r="C58">
        <v>5</v>
      </c>
      <c r="D58">
        <v>0</v>
      </c>
    </row>
    <row r="59" spans="1:4" x14ac:dyDescent="0.25">
      <c r="A59">
        <v>1536</v>
      </c>
      <c r="B59">
        <v>10</v>
      </c>
      <c r="C59">
        <v>5</v>
      </c>
      <c r="D59">
        <v>1</v>
      </c>
    </row>
    <row r="60" spans="1:4" x14ac:dyDescent="0.25">
      <c r="A60">
        <v>1536</v>
      </c>
      <c r="B60">
        <v>11</v>
      </c>
      <c r="C60">
        <v>5</v>
      </c>
      <c r="D60">
        <v>0</v>
      </c>
    </row>
    <row r="61" spans="1:4" x14ac:dyDescent="0.25">
      <c r="A61">
        <v>1536</v>
      </c>
      <c r="B61">
        <v>10</v>
      </c>
      <c r="C61">
        <v>5</v>
      </c>
      <c r="D61">
        <v>1</v>
      </c>
    </row>
    <row r="62" spans="1:4" x14ac:dyDescent="0.25">
      <c r="A62">
        <v>1536</v>
      </c>
      <c r="B62">
        <v>11</v>
      </c>
      <c r="C62">
        <v>6</v>
      </c>
      <c r="D62">
        <v>0</v>
      </c>
    </row>
    <row r="63" spans="1:4" x14ac:dyDescent="0.25">
      <c r="A63">
        <v>1536</v>
      </c>
      <c r="B63">
        <v>11</v>
      </c>
      <c r="C63">
        <v>6</v>
      </c>
      <c r="D63">
        <v>0</v>
      </c>
    </row>
    <row r="64" spans="1:4" x14ac:dyDescent="0.25">
      <c r="A64">
        <v>1536</v>
      </c>
      <c r="B64">
        <v>10</v>
      </c>
      <c r="C64">
        <v>6</v>
      </c>
      <c r="D64">
        <v>1</v>
      </c>
    </row>
    <row r="65" spans="1:4" x14ac:dyDescent="0.25">
      <c r="A65">
        <v>1536</v>
      </c>
      <c r="B65">
        <v>11</v>
      </c>
      <c r="C65">
        <v>6</v>
      </c>
      <c r="D65">
        <v>1</v>
      </c>
    </row>
    <row r="66" spans="1:4" x14ac:dyDescent="0.25">
      <c r="A66">
        <v>1536</v>
      </c>
      <c r="B66">
        <v>12</v>
      </c>
      <c r="C66">
        <v>5</v>
      </c>
      <c r="D66">
        <v>0</v>
      </c>
    </row>
    <row r="67" spans="1:4" x14ac:dyDescent="0.25">
      <c r="A67">
        <v>1536</v>
      </c>
      <c r="B67">
        <v>10</v>
      </c>
      <c r="C67">
        <v>5</v>
      </c>
      <c r="D67">
        <v>1</v>
      </c>
    </row>
    <row r="68" spans="1:4" x14ac:dyDescent="0.25">
      <c r="A68">
        <v>1536</v>
      </c>
      <c r="B68">
        <v>11</v>
      </c>
      <c r="C68">
        <v>6</v>
      </c>
      <c r="D68">
        <v>0</v>
      </c>
    </row>
    <row r="69" spans="1:4" s="7" customFormat="1" x14ac:dyDescent="0.25">
      <c r="A69" s="7">
        <f>1536+256</f>
        <v>1792</v>
      </c>
      <c r="B69" s="7">
        <v>14</v>
      </c>
      <c r="C69" s="7">
        <v>6</v>
      </c>
      <c r="D69" s="7">
        <v>0</v>
      </c>
    </row>
    <row r="70" spans="1:4" x14ac:dyDescent="0.25">
      <c r="A70">
        <v>1792</v>
      </c>
      <c r="B70">
        <v>12</v>
      </c>
      <c r="C70">
        <v>7</v>
      </c>
      <c r="D70">
        <v>0</v>
      </c>
    </row>
    <row r="71" spans="1:4" x14ac:dyDescent="0.25">
      <c r="A71">
        <v>1792</v>
      </c>
      <c r="B71">
        <v>13</v>
      </c>
      <c r="C71">
        <v>8</v>
      </c>
      <c r="D71">
        <v>1</v>
      </c>
    </row>
    <row r="72" spans="1:4" x14ac:dyDescent="0.25">
      <c r="A72">
        <v>1792</v>
      </c>
      <c r="B72">
        <v>15</v>
      </c>
      <c r="C72">
        <v>7</v>
      </c>
      <c r="D72">
        <v>1</v>
      </c>
    </row>
    <row r="73" spans="1:4" x14ac:dyDescent="0.25">
      <c r="A73">
        <v>1792</v>
      </c>
      <c r="B73">
        <v>21</v>
      </c>
      <c r="C73">
        <v>6</v>
      </c>
      <c r="D73">
        <v>1</v>
      </c>
    </row>
    <row r="74" spans="1:4" x14ac:dyDescent="0.25">
      <c r="A74">
        <v>1792</v>
      </c>
      <c r="B74">
        <v>14</v>
      </c>
      <c r="C74">
        <v>6</v>
      </c>
      <c r="D74">
        <v>1</v>
      </c>
    </row>
    <row r="75" spans="1:4" x14ac:dyDescent="0.25">
      <c r="A75">
        <v>1792</v>
      </c>
      <c r="B75">
        <v>12</v>
      </c>
      <c r="C75">
        <v>6</v>
      </c>
      <c r="D75">
        <v>0</v>
      </c>
    </row>
    <row r="76" spans="1:4" x14ac:dyDescent="0.25">
      <c r="A76">
        <v>1792</v>
      </c>
      <c r="B76">
        <v>13</v>
      </c>
      <c r="C76">
        <v>7</v>
      </c>
      <c r="D76">
        <v>0</v>
      </c>
    </row>
    <row r="77" spans="1:4" x14ac:dyDescent="0.25">
      <c r="A77">
        <v>1792</v>
      </c>
      <c r="B77">
        <v>12</v>
      </c>
      <c r="C77">
        <v>6</v>
      </c>
      <c r="D77">
        <v>0</v>
      </c>
    </row>
    <row r="78" spans="1:4" x14ac:dyDescent="0.25">
      <c r="A78">
        <v>1792</v>
      </c>
      <c r="B78">
        <v>12</v>
      </c>
      <c r="C78">
        <v>6</v>
      </c>
      <c r="D78">
        <v>1</v>
      </c>
    </row>
    <row r="79" spans="1:4" x14ac:dyDescent="0.25">
      <c r="A79">
        <v>1792</v>
      </c>
      <c r="B79">
        <v>13</v>
      </c>
      <c r="C79">
        <v>6</v>
      </c>
      <c r="D79">
        <v>1</v>
      </c>
    </row>
    <row r="80" spans="1:4" x14ac:dyDescent="0.25">
      <c r="A80">
        <v>1792</v>
      </c>
      <c r="B80">
        <v>13</v>
      </c>
      <c r="C80">
        <v>6</v>
      </c>
      <c r="D80">
        <v>0</v>
      </c>
    </row>
    <row r="81" spans="1:4" x14ac:dyDescent="0.25">
      <c r="A81">
        <v>1792</v>
      </c>
      <c r="B81">
        <v>12</v>
      </c>
      <c r="C81">
        <v>7</v>
      </c>
      <c r="D81">
        <v>1</v>
      </c>
    </row>
    <row r="82" spans="1:4" x14ac:dyDescent="0.25">
      <c r="A82">
        <v>1792</v>
      </c>
      <c r="B82">
        <v>12</v>
      </c>
      <c r="C82">
        <v>6</v>
      </c>
      <c r="D82">
        <v>1</v>
      </c>
    </row>
    <row r="83" spans="1:4" x14ac:dyDescent="0.25">
      <c r="A83">
        <v>1792</v>
      </c>
      <c r="B83">
        <v>13</v>
      </c>
      <c r="C83">
        <v>6</v>
      </c>
      <c r="D83">
        <v>1</v>
      </c>
    </row>
    <row r="84" spans="1:4" x14ac:dyDescent="0.25">
      <c r="A84">
        <v>1792</v>
      </c>
      <c r="B84">
        <v>13</v>
      </c>
      <c r="C84">
        <v>6</v>
      </c>
      <c r="D84">
        <v>1</v>
      </c>
    </row>
    <row r="85" spans="1:4" x14ac:dyDescent="0.25">
      <c r="A85">
        <v>1792</v>
      </c>
      <c r="B85">
        <v>12</v>
      </c>
      <c r="C85">
        <v>7</v>
      </c>
      <c r="D85">
        <v>1</v>
      </c>
    </row>
    <row r="86" spans="1:4" x14ac:dyDescent="0.25">
      <c r="A86">
        <v>1792</v>
      </c>
      <c r="B86">
        <v>12</v>
      </c>
      <c r="C86">
        <v>7</v>
      </c>
      <c r="D86">
        <v>0</v>
      </c>
    </row>
    <row r="87" spans="1:4" x14ac:dyDescent="0.25">
      <c r="A87">
        <v>1792</v>
      </c>
      <c r="B87">
        <v>12</v>
      </c>
      <c r="C87">
        <v>6</v>
      </c>
      <c r="D87">
        <v>0</v>
      </c>
    </row>
    <row r="88" spans="1:4" x14ac:dyDescent="0.25">
      <c r="A88">
        <v>1792</v>
      </c>
      <c r="B88">
        <v>13</v>
      </c>
      <c r="C88">
        <v>6</v>
      </c>
      <c r="D88">
        <v>0</v>
      </c>
    </row>
    <row r="89" spans="1:4" s="7" customFormat="1" x14ac:dyDescent="0.25">
      <c r="A89" s="7">
        <v>2048</v>
      </c>
      <c r="B89" s="7">
        <v>15</v>
      </c>
      <c r="C89" s="7">
        <v>8</v>
      </c>
      <c r="D89" s="7">
        <v>0</v>
      </c>
    </row>
    <row r="90" spans="1:4" x14ac:dyDescent="0.25">
      <c r="A90">
        <v>2048</v>
      </c>
      <c r="B90">
        <v>15</v>
      </c>
      <c r="C90">
        <v>7</v>
      </c>
      <c r="D90">
        <v>1</v>
      </c>
    </row>
    <row r="91" spans="1:4" x14ac:dyDescent="0.25">
      <c r="A91">
        <v>2048</v>
      </c>
      <c r="B91">
        <v>15</v>
      </c>
      <c r="C91">
        <v>7</v>
      </c>
      <c r="D91">
        <v>0</v>
      </c>
    </row>
    <row r="92" spans="1:4" x14ac:dyDescent="0.25">
      <c r="A92">
        <v>2048</v>
      </c>
      <c r="B92">
        <v>15</v>
      </c>
      <c r="C92">
        <v>7</v>
      </c>
      <c r="D92">
        <v>0</v>
      </c>
    </row>
    <row r="93" spans="1:4" x14ac:dyDescent="0.25">
      <c r="A93">
        <v>2048</v>
      </c>
      <c r="B93">
        <v>14</v>
      </c>
      <c r="C93">
        <v>7</v>
      </c>
      <c r="D93">
        <v>1</v>
      </c>
    </row>
    <row r="94" spans="1:4" x14ac:dyDescent="0.25">
      <c r="A94">
        <v>2048</v>
      </c>
      <c r="B94">
        <v>14</v>
      </c>
      <c r="C94">
        <v>8</v>
      </c>
      <c r="D94">
        <v>0</v>
      </c>
    </row>
    <row r="95" spans="1:4" x14ac:dyDescent="0.25">
      <c r="A95">
        <v>2048</v>
      </c>
      <c r="B95">
        <v>15</v>
      </c>
      <c r="C95">
        <v>7</v>
      </c>
      <c r="D95">
        <v>1</v>
      </c>
    </row>
    <row r="96" spans="1:4" x14ac:dyDescent="0.25">
      <c r="A96">
        <v>2048</v>
      </c>
      <c r="B96">
        <v>15</v>
      </c>
      <c r="C96">
        <v>7</v>
      </c>
      <c r="D96">
        <v>1</v>
      </c>
    </row>
    <row r="97" spans="1:4" x14ac:dyDescent="0.25">
      <c r="A97">
        <v>2048</v>
      </c>
      <c r="B97">
        <v>13</v>
      </c>
      <c r="C97">
        <v>7</v>
      </c>
      <c r="D97">
        <v>1</v>
      </c>
    </row>
    <row r="98" spans="1:4" x14ac:dyDescent="0.25">
      <c r="A98">
        <v>2048</v>
      </c>
      <c r="B98">
        <v>15</v>
      </c>
      <c r="C98">
        <v>7</v>
      </c>
      <c r="D98">
        <v>0</v>
      </c>
    </row>
    <row r="99" spans="1:4" x14ac:dyDescent="0.25">
      <c r="A99">
        <v>2048</v>
      </c>
      <c r="B99">
        <v>13</v>
      </c>
      <c r="C99">
        <v>7</v>
      </c>
      <c r="D99">
        <v>0</v>
      </c>
    </row>
    <row r="100" spans="1:4" x14ac:dyDescent="0.25">
      <c r="A100">
        <v>2048</v>
      </c>
      <c r="B100">
        <v>14</v>
      </c>
      <c r="C100">
        <v>7</v>
      </c>
      <c r="D100">
        <v>0</v>
      </c>
    </row>
    <row r="101" spans="1:4" x14ac:dyDescent="0.25">
      <c r="A101">
        <v>2048</v>
      </c>
      <c r="B101">
        <v>14</v>
      </c>
      <c r="C101">
        <v>7</v>
      </c>
      <c r="D101">
        <v>0</v>
      </c>
    </row>
    <row r="102" spans="1:4" x14ac:dyDescent="0.25">
      <c r="A102">
        <v>2048</v>
      </c>
      <c r="B102">
        <v>14</v>
      </c>
      <c r="C102">
        <v>7</v>
      </c>
      <c r="D102">
        <v>1</v>
      </c>
    </row>
    <row r="103" spans="1:4" x14ac:dyDescent="0.25">
      <c r="A103">
        <v>2048</v>
      </c>
      <c r="B103">
        <v>14</v>
      </c>
      <c r="C103">
        <v>6</v>
      </c>
      <c r="D103">
        <v>0</v>
      </c>
    </row>
    <row r="104" spans="1:4" x14ac:dyDescent="0.25">
      <c r="A104">
        <v>2048</v>
      </c>
      <c r="B104">
        <v>14</v>
      </c>
      <c r="C104">
        <v>7</v>
      </c>
      <c r="D104">
        <v>1</v>
      </c>
    </row>
    <row r="105" spans="1:4" x14ac:dyDescent="0.25">
      <c r="A105">
        <v>2048</v>
      </c>
      <c r="B105">
        <v>14</v>
      </c>
      <c r="C105">
        <v>7</v>
      </c>
      <c r="D105">
        <v>0</v>
      </c>
    </row>
    <row r="106" spans="1:4" x14ac:dyDescent="0.25">
      <c r="A106">
        <v>2048</v>
      </c>
      <c r="B106">
        <v>14</v>
      </c>
      <c r="C106">
        <v>8</v>
      </c>
      <c r="D106">
        <v>1</v>
      </c>
    </row>
    <row r="107" spans="1:4" x14ac:dyDescent="0.25">
      <c r="A107">
        <v>2048</v>
      </c>
      <c r="B107">
        <v>15</v>
      </c>
      <c r="C107">
        <v>7</v>
      </c>
      <c r="D107">
        <v>0</v>
      </c>
    </row>
    <row r="108" spans="1:4" x14ac:dyDescent="0.25">
      <c r="A108">
        <v>2048</v>
      </c>
      <c r="B108">
        <v>14</v>
      </c>
      <c r="C108">
        <v>7</v>
      </c>
      <c r="D108">
        <v>1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2"/>
  <sheetViews>
    <sheetView zoomScale="70" zoomScaleNormal="70" workbookViewId="0"/>
  </sheetViews>
  <sheetFormatPr baseColWidth="10" defaultRowHeight="15" x14ac:dyDescent="0.25"/>
  <cols>
    <col min="1" max="1" width="14.28515625" customWidth="1"/>
    <col min="12" max="13" width="12.42578125" bestFit="1" customWidth="1"/>
  </cols>
  <sheetData>
    <row r="1" spans="1:16" x14ac:dyDescent="0.25">
      <c r="A1" t="s">
        <v>204</v>
      </c>
    </row>
    <row r="2" spans="1:16" x14ac:dyDescent="0.25">
      <c r="A2" t="s">
        <v>71</v>
      </c>
      <c r="J2" t="s">
        <v>72</v>
      </c>
    </row>
    <row r="3" spans="1:16" x14ac:dyDescent="0.25">
      <c r="A3" t="s">
        <v>73</v>
      </c>
    </row>
    <row r="4" spans="1:16" x14ac:dyDescent="0.25">
      <c r="B4" t="s">
        <v>74</v>
      </c>
      <c r="C4" t="s">
        <v>75</v>
      </c>
      <c r="D4" t="s">
        <v>76</v>
      </c>
      <c r="E4" t="s">
        <v>77</v>
      </c>
      <c r="F4" t="s">
        <v>78</v>
      </c>
      <c r="G4" t="s">
        <v>79</v>
      </c>
      <c r="J4" t="s">
        <v>80</v>
      </c>
      <c r="K4" t="s">
        <v>81</v>
      </c>
      <c r="L4" t="s">
        <v>82</v>
      </c>
      <c r="M4" t="s">
        <v>83</v>
      </c>
      <c r="N4" t="s">
        <v>84</v>
      </c>
      <c r="O4" t="s">
        <v>85</v>
      </c>
      <c r="P4" t="s">
        <v>86</v>
      </c>
    </row>
    <row r="5" spans="1:16" x14ac:dyDescent="0.25">
      <c r="A5">
        <v>768</v>
      </c>
      <c r="B5">
        <v>53</v>
      </c>
      <c r="C5">
        <v>48</v>
      </c>
      <c r="D5">
        <v>120</v>
      </c>
      <c r="E5">
        <v>95</v>
      </c>
      <c r="F5">
        <v>84</v>
      </c>
      <c r="G5">
        <f>AVERAGE(B5:F5)</f>
        <v>80</v>
      </c>
      <c r="J5">
        <v>768</v>
      </c>
      <c r="K5">
        <v>91.6</v>
      </c>
      <c r="L5">
        <f>AVERAGE(L6:L10)</f>
        <v>1.15747892</v>
      </c>
      <c r="M5">
        <v>6.3299640000000004</v>
      </c>
      <c r="N5">
        <v>0.64354299999999998</v>
      </c>
      <c r="O5">
        <v>0.48284500000000002</v>
      </c>
      <c r="P5">
        <f>SUM(K5:O5)</f>
        <v>100.21383091999999</v>
      </c>
    </row>
    <row r="6" spans="1:16" x14ac:dyDescent="0.25">
      <c r="A6">
        <v>1024</v>
      </c>
      <c r="B6">
        <v>128</v>
      </c>
      <c r="C6">
        <v>228</v>
      </c>
      <c r="D6">
        <v>279</v>
      </c>
      <c r="E6">
        <v>89</v>
      </c>
      <c r="F6">
        <v>107</v>
      </c>
      <c r="G6">
        <f t="shared" ref="G6:G18" si="0">AVERAGE(B6:F6)</f>
        <v>166.2</v>
      </c>
      <c r="J6">
        <v>1024</v>
      </c>
      <c r="K6">
        <v>188.6</v>
      </c>
      <c r="L6">
        <v>1.1234287000000001</v>
      </c>
      <c r="M6">
        <v>13.861791999999999</v>
      </c>
      <c r="N6">
        <v>0.28054099999999998</v>
      </c>
      <c r="O6">
        <v>0.45466099999999998</v>
      </c>
      <c r="P6">
        <f t="shared" ref="P6:P9" si="1">SUM(K6:O6)</f>
        <v>204.32042269999999</v>
      </c>
    </row>
    <row r="7" spans="1:16" x14ac:dyDescent="0.25">
      <c r="A7">
        <v>1280</v>
      </c>
      <c r="B7">
        <v>1036</v>
      </c>
      <c r="C7">
        <v>685</v>
      </c>
      <c r="D7">
        <v>261</v>
      </c>
      <c r="E7">
        <v>182</v>
      </c>
      <c r="F7">
        <v>415</v>
      </c>
      <c r="G7">
        <f t="shared" si="0"/>
        <v>515.79999999999995</v>
      </c>
      <c r="J7">
        <v>1280</v>
      </c>
      <c r="K7">
        <v>385.6</v>
      </c>
      <c r="L7">
        <v>0.75967629999999997</v>
      </c>
      <c r="M7">
        <v>26.137363000000001</v>
      </c>
      <c r="N7">
        <v>0.38506800000000002</v>
      </c>
      <c r="O7">
        <v>0.51750300000000005</v>
      </c>
      <c r="P7">
        <f t="shared" si="1"/>
        <v>413.39961030000001</v>
      </c>
    </row>
    <row r="8" spans="1:16" x14ac:dyDescent="0.25">
      <c r="A8">
        <v>1536</v>
      </c>
      <c r="B8">
        <v>285</v>
      </c>
      <c r="C8">
        <v>154</v>
      </c>
      <c r="D8">
        <v>365</v>
      </c>
      <c r="E8">
        <v>500</v>
      </c>
      <c r="F8">
        <v>660</v>
      </c>
      <c r="G8">
        <f t="shared" si="0"/>
        <v>392.8</v>
      </c>
      <c r="J8">
        <v>1536</v>
      </c>
      <c r="K8">
        <v>682.2</v>
      </c>
      <c r="L8">
        <v>1.0083618999999999</v>
      </c>
      <c r="M8">
        <v>44.377803</v>
      </c>
      <c r="N8">
        <v>0.517069</v>
      </c>
      <c r="O8">
        <v>0.63789899999999999</v>
      </c>
      <c r="P8">
        <f t="shared" si="1"/>
        <v>728.74113289999991</v>
      </c>
    </row>
    <row r="9" spans="1:16" x14ac:dyDescent="0.25">
      <c r="A9">
        <v>1792</v>
      </c>
      <c r="B9">
        <v>1174</v>
      </c>
      <c r="C9">
        <v>739</v>
      </c>
      <c r="D9">
        <v>964</v>
      </c>
      <c r="E9">
        <v>587</v>
      </c>
      <c r="F9">
        <v>936</v>
      </c>
      <c r="G9">
        <f t="shared" si="0"/>
        <v>880</v>
      </c>
      <c r="J9">
        <v>1792</v>
      </c>
      <c r="K9">
        <v>1152.5999999999999</v>
      </c>
      <c r="L9">
        <v>1.2441403</v>
      </c>
      <c r="M9">
        <v>69.806055999999998</v>
      </c>
      <c r="N9">
        <v>0.65704300000000004</v>
      </c>
      <c r="O9">
        <v>0.80747899999999995</v>
      </c>
      <c r="P9">
        <f t="shared" si="1"/>
        <v>1225.1147182999998</v>
      </c>
    </row>
    <row r="10" spans="1:16" x14ac:dyDescent="0.25">
      <c r="A10">
        <v>2048</v>
      </c>
      <c r="B10">
        <v>1366</v>
      </c>
      <c r="C10">
        <v>3476</v>
      </c>
      <c r="D10">
        <v>1713</v>
      </c>
      <c r="E10">
        <v>478</v>
      </c>
      <c r="F10">
        <v>831</v>
      </c>
      <c r="G10">
        <f t="shared" si="0"/>
        <v>1572.8</v>
      </c>
      <c r="J10">
        <v>2048</v>
      </c>
      <c r="K10">
        <v>1605.2</v>
      </c>
      <c r="L10">
        <v>1.6517873999999999</v>
      </c>
      <c r="M10">
        <v>102.77442600000001</v>
      </c>
      <c r="N10">
        <v>0.83808400000000005</v>
      </c>
      <c r="O10">
        <v>0.98223000000000005</v>
      </c>
      <c r="P10">
        <f>SUM(K10:O10)</f>
        <v>1711.4465274000002</v>
      </c>
    </row>
    <row r="12" spans="1:16" x14ac:dyDescent="0.25">
      <c r="B12" t="s">
        <v>87</v>
      </c>
      <c r="C12" t="s">
        <v>88</v>
      </c>
      <c r="D12" t="s">
        <v>89</v>
      </c>
      <c r="E12" t="s">
        <v>90</v>
      </c>
      <c r="F12" t="s">
        <v>91</v>
      </c>
    </row>
    <row r="13" spans="1:16" x14ac:dyDescent="0.25">
      <c r="A13">
        <v>768</v>
      </c>
      <c r="B13">
        <v>114</v>
      </c>
      <c r="C13">
        <v>67</v>
      </c>
      <c r="D13">
        <v>112</v>
      </c>
      <c r="E13">
        <v>84</v>
      </c>
      <c r="F13">
        <v>81</v>
      </c>
      <c r="G13">
        <f t="shared" si="0"/>
        <v>91.6</v>
      </c>
    </row>
    <row r="14" spans="1:16" x14ac:dyDescent="0.25">
      <c r="A14">
        <v>1024</v>
      </c>
      <c r="B14">
        <v>193</v>
      </c>
      <c r="C14">
        <v>260</v>
      </c>
      <c r="D14">
        <v>204</v>
      </c>
      <c r="E14">
        <v>155</v>
      </c>
      <c r="F14">
        <v>131</v>
      </c>
      <c r="G14">
        <f t="shared" si="0"/>
        <v>188.6</v>
      </c>
    </row>
    <row r="15" spans="1:16" x14ac:dyDescent="0.25">
      <c r="A15">
        <v>1280</v>
      </c>
      <c r="B15">
        <v>328</v>
      </c>
      <c r="C15">
        <v>376</v>
      </c>
      <c r="D15">
        <v>376</v>
      </c>
      <c r="E15">
        <v>411</v>
      </c>
      <c r="F15">
        <v>437</v>
      </c>
      <c r="G15">
        <f t="shared" si="0"/>
        <v>385.6</v>
      </c>
    </row>
    <row r="16" spans="1:16" x14ac:dyDescent="0.25">
      <c r="A16">
        <v>1536</v>
      </c>
      <c r="B16">
        <v>789</v>
      </c>
      <c r="C16">
        <v>647</v>
      </c>
      <c r="D16">
        <v>810</v>
      </c>
      <c r="E16">
        <v>617</v>
      </c>
      <c r="F16">
        <v>548</v>
      </c>
      <c r="G16">
        <f t="shared" si="0"/>
        <v>682.2</v>
      </c>
    </row>
    <row r="17" spans="1:31" x14ac:dyDescent="0.25">
      <c r="A17">
        <v>1792</v>
      </c>
      <c r="B17">
        <v>1509</v>
      </c>
      <c r="C17">
        <v>1256</v>
      </c>
      <c r="D17">
        <v>887</v>
      </c>
      <c r="E17">
        <v>1162</v>
      </c>
      <c r="F17">
        <v>949</v>
      </c>
      <c r="G17">
        <f t="shared" si="0"/>
        <v>1152.5999999999999</v>
      </c>
    </row>
    <row r="18" spans="1:31" x14ac:dyDescent="0.25">
      <c r="A18">
        <v>2048</v>
      </c>
      <c r="B18">
        <v>1574</v>
      </c>
      <c r="C18">
        <v>1453</v>
      </c>
      <c r="D18">
        <v>2002</v>
      </c>
      <c r="E18">
        <v>1324</v>
      </c>
      <c r="F18">
        <v>1673</v>
      </c>
      <c r="G18">
        <f t="shared" si="0"/>
        <v>1605.2</v>
      </c>
    </row>
    <row r="20" spans="1:31" x14ac:dyDescent="0.25">
      <c r="A20" t="s">
        <v>92</v>
      </c>
    </row>
    <row r="21" spans="1:31" x14ac:dyDescent="0.25">
      <c r="A21" s="12"/>
    </row>
    <row r="22" spans="1:31" x14ac:dyDescent="0.25">
      <c r="A22" t="s">
        <v>93</v>
      </c>
      <c r="B22">
        <f>FIND(",",A22,1)</f>
        <v>11</v>
      </c>
      <c r="C22" t="str">
        <f>MID(A22,1,B22-1)</f>
        <v>2088281130</v>
      </c>
      <c r="D22" t="str">
        <f>MID(A22,B22+2,LEN(A22))</f>
        <v>2834230, 1983961, 1950803, 1450668, 1381983, 1344877, 1374877, 1363430, 1246588, 210321254</v>
      </c>
      <c r="E22">
        <f>FIND(",",D22,1)</f>
        <v>8</v>
      </c>
      <c r="F22" t="str">
        <f>MID(D22,1,E22-1)</f>
        <v>2834230</v>
      </c>
      <c r="G22" t="str">
        <f>MID(D22,E22+2,LEN(D22))</f>
        <v>1983961, 1950803, 1450668, 1381983, 1344877, 1374877, 1363430, 1246588, 210321254</v>
      </c>
      <c r="H22">
        <f>FIND(",",G22,1)</f>
        <v>8</v>
      </c>
      <c r="I22" t="str">
        <f>MID(G22,1,H22-1)</f>
        <v>1983961</v>
      </c>
      <c r="J22" t="str">
        <f>MID(G22,H22+2,LEN(G22))</f>
        <v>1950803, 1450668, 1381983, 1344877, 1374877, 1363430, 1246588, 210321254</v>
      </c>
      <c r="K22">
        <f>FIND(",",J22,1)</f>
        <v>8</v>
      </c>
      <c r="L22" t="str">
        <f>MID(J22,1,K22-1)</f>
        <v>1950803</v>
      </c>
      <c r="M22" t="str">
        <f>MID(J22,K22+2,LEN(J22))</f>
        <v>1450668, 1381983, 1344877, 1374877, 1363430, 1246588, 210321254</v>
      </c>
      <c r="N22">
        <f>FIND(",",M22,1)</f>
        <v>8</v>
      </c>
      <c r="O22" t="str">
        <f>MID(M22,1,N22-1)</f>
        <v>1450668</v>
      </c>
      <c r="P22" t="str">
        <f>MID(M22,N22+2,LEN(M22))</f>
        <v>1381983, 1344877, 1374877, 1363430, 1246588, 210321254</v>
      </c>
      <c r="Q22">
        <f>FIND(",",P22,1)</f>
        <v>8</v>
      </c>
      <c r="R22" t="str">
        <f>MID(P22,1,Q22-1)</f>
        <v>1381983</v>
      </c>
      <c r="S22" t="str">
        <f>MID(P22,Q22+2,LEN(P22))</f>
        <v>1344877, 1374877, 1363430, 1246588, 210321254</v>
      </c>
      <c r="T22">
        <f>FIND(",",S22,1)</f>
        <v>8</v>
      </c>
      <c r="U22" t="str">
        <f>MID(S22,1,T22-1)</f>
        <v>1344877</v>
      </c>
      <c r="V22" t="str">
        <f>MID(S22,T22+2,LEN(S22))</f>
        <v>1374877, 1363430, 1246588, 210321254</v>
      </c>
      <c r="W22">
        <f>FIND(",",V22,1)</f>
        <v>8</v>
      </c>
      <c r="X22" t="str">
        <f>MID(V22,1,W22-1)</f>
        <v>1374877</v>
      </c>
      <c r="Y22" t="str">
        <f>MID(V22,W22+2,LEN(V22))</f>
        <v>1363430, 1246588, 210321254</v>
      </c>
      <c r="Z22">
        <f>FIND(",",Y22,1)</f>
        <v>8</v>
      </c>
      <c r="AA22" t="str">
        <f>MID(Y22,1,Z22-1)</f>
        <v>1363430</v>
      </c>
      <c r="AB22" t="str">
        <f>MID(Y22,Z22+2,LEN(Y22))</f>
        <v>1246588, 210321254</v>
      </c>
      <c r="AC22">
        <f>FIND(",",AB22,1)</f>
        <v>8</v>
      </c>
      <c r="AD22" t="str">
        <f>MID(AB22,1,AC22-1)</f>
        <v>1246588</v>
      </c>
      <c r="AE22" t="str">
        <f>MID(AB22,AC22+2,LEN(AB22))</f>
        <v>210321254</v>
      </c>
    </row>
    <row r="23" spans="1:31" x14ac:dyDescent="0.25">
      <c r="A23" t="s">
        <v>94</v>
      </c>
      <c r="B23">
        <f t="shared" ref="B23:B27" si="2">FIND(",",A23,1)</f>
        <v>8</v>
      </c>
      <c r="C23" t="str">
        <f t="shared" ref="C23:C27" si="3">MID(A23,1,B23-1)</f>
        <v>1707248</v>
      </c>
      <c r="D23" t="str">
        <f t="shared" ref="D23:D27" si="4">MID(A23,B23+2,LEN(A23))</f>
        <v>1716722, 1663432, 1622380, 1287641, 843164, 587767, 622109, 589741, 594083, 1123428</v>
      </c>
      <c r="E23">
        <f t="shared" ref="E23:E27" si="5">FIND(",",D23,1)</f>
        <v>8</v>
      </c>
      <c r="F23" t="str">
        <f t="shared" ref="F23:F27" si="6">MID(D23,1,E23-1)</f>
        <v>1716722</v>
      </c>
      <c r="G23" t="str">
        <f t="shared" ref="G23:G27" si="7">MID(D23,E23+2,LEN(D23))</f>
        <v>1663432, 1622380, 1287641, 843164, 587767, 622109, 589741, 594083, 1123428</v>
      </c>
      <c r="H23">
        <f t="shared" ref="H23:H27" si="8">FIND(",",G23,1)</f>
        <v>8</v>
      </c>
      <c r="I23" t="str">
        <f t="shared" ref="I23:I27" si="9">MID(G23,1,H23-1)</f>
        <v>1663432</v>
      </c>
      <c r="J23" t="str">
        <f t="shared" ref="J23:J27" si="10">MID(G23,H23+2,LEN(G23))</f>
        <v>1622380, 1287641, 843164, 587767, 622109, 589741, 594083, 1123428</v>
      </c>
      <c r="K23">
        <f t="shared" ref="K23:K27" si="11">FIND(",",J23,1)</f>
        <v>8</v>
      </c>
      <c r="L23" t="str">
        <f t="shared" ref="L23:L27" si="12">MID(J23,1,K23-1)</f>
        <v>1622380</v>
      </c>
      <c r="M23" t="str">
        <f t="shared" ref="M23:M27" si="13">MID(J23,K23+2,LEN(J23))</f>
        <v>1287641, 843164, 587767, 622109, 589741, 594083, 1123428</v>
      </c>
      <c r="N23">
        <f t="shared" ref="N23:N27" si="14">FIND(",",M23,1)</f>
        <v>8</v>
      </c>
      <c r="O23" t="str">
        <f t="shared" ref="O23:O27" si="15">MID(M23,1,N23-1)</f>
        <v>1287641</v>
      </c>
      <c r="P23" t="str">
        <f t="shared" ref="P23:P27" si="16">MID(M23,N23+2,LEN(M23))</f>
        <v>843164, 587767, 622109, 589741, 594083, 1123428</v>
      </c>
      <c r="Q23">
        <f t="shared" ref="Q23:Q27" si="17">FIND(",",P23,1)</f>
        <v>7</v>
      </c>
      <c r="R23" t="str">
        <f t="shared" ref="R23:R27" si="18">MID(P23,1,Q23-1)</f>
        <v>843164</v>
      </c>
      <c r="S23" t="str">
        <f t="shared" ref="S23:S27" si="19">MID(P23,Q23+2,LEN(P23))</f>
        <v>587767, 622109, 589741, 594083, 1123428</v>
      </c>
      <c r="T23">
        <f t="shared" ref="T23:T27" si="20">FIND(",",S23,1)</f>
        <v>7</v>
      </c>
      <c r="U23" t="str">
        <f t="shared" ref="U23:U27" si="21">MID(S23,1,T23-1)</f>
        <v>587767</v>
      </c>
      <c r="V23" t="str">
        <f t="shared" ref="V23:V27" si="22">MID(S23,T23+2,LEN(S23))</f>
        <v>622109, 589741, 594083, 1123428</v>
      </c>
      <c r="W23">
        <f t="shared" ref="W23:W27" si="23">FIND(",",V23,1)</f>
        <v>7</v>
      </c>
      <c r="X23" t="str">
        <f t="shared" ref="X23:X27" si="24">MID(V23,1,W23-1)</f>
        <v>622109</v>
      </c>
      <c r="Y23" t="str">
        <f t="shared" ref="Y23:Y27" si="25">MID(V23,W23+2,LEN(V23))</f>
        <v>589741, 594083, 1123428</v>
      </c>
      <c r="Z23">
        <f t="shared" ref="Z23:Z27" si="26">FIND(",",Y23,1)</f>
        <v>7</v>
      </c>
      <c r="AA23" t="str">
        <f t="shared" ref="AA23:AA27" si="27">MID(Y23,1,Z23-1)</f>
        <v>589741</v>
      </c>
      <c r="AB23" t="str">
        <f t="shared" ref="AB23:AB27" si="28">MID(Y23,Z23+2,LEN(Y23))</f>
        <v>594083, 1123428</v>
      </c>
      <c r="AC23">
        <f t="shared" ref="AC23:AC27" si="29">FIND(",",AB23,1)</f>
        <v>7</v>
      </c>
      <c r="AD23" t="str">
        <f t="shared" ref="AD23:AD27" si="30">MID(AB23,1,AC23-1)</f>
        <v>594083</v>
      </c>
      <c r="AE23" t="str">
        <f t="shared" ref="AE23:AE27" si="31">MID(AB23,AC23+2,LEN(AB23))</f>
        <v>1123428</v>
      </c>
    </row>
    <row r="24" spans="1:31" x14ac:dyDescent="0.25">
      <c r="A24" t="s">
        <v>95</v>
      </c>
      <c r="B24">
        <f t="shared" si="2"/>
        <v>7</v>
      </c>
      <c r="C24" t="str">
        <f t="shared" si="3"/>
        <v>750794</v>
      </c>
      <c r="D24" t="str">
        <f t="shared" si="4"/>
        <v>750795, 733821, 758295, 752768, 758295, 785927, 797769, 754742, 753557, 759676</v>
      </c>
      <c r="E24">
        <f t="shared" si="5"/>
        <v>7</v>
      </c>
      <c r="F24" t="str">
        <f t="shared" si="6"/>
        <v>750795</v>
      </c>
      <c r="G24" t="str">
        <f t="shared" si="7"/>
        <v>733821, 758295, 752768, 758295, 785927, 797769, 754742, 753557, 759676</v>
      </c>
      <c r="H24">
        <f t="shared" si="8"/>
        <v>7</v>
      </c>
      <c r="I24" t="str">
        <f t="shared" si="9"/>
        <v>733821</v>
      </c>
      <c r="J24" t="str">
        <f t="shared" si="10"/>
        <v>758295, 752768, 758295, 785927, 797769, 754742, 753557, 759676</v>
      </c>
      <c r="K24">
        <f t="shared" si="11"/>
        <v>7</v>
      </c>
      <c r="L24" t="str">
        <f t="shared" si="12"/>
        <v>758295</v>
      </c>
      <c r="M24" t="str">
        <f t="shared" si="13"/>
        <v>752768, 758295, 785927, 797769, 754742, 753557, 759676</v>
      </c>
      <c r="N24">
        <f t="shared" si="14"/>
        <v>7</v>
      </c>
      <c r="O24" t="str">
        <f t="shared" si="15"/>
        <v>752768</v>
      </c>
      <c r="P24" t="str">
        <f t="shared" si="16"/>
        <v>758295, 785927, 797769, 754742, 753557, 759676</v>
      </c>
      <c r="Q24">
        <f t="shared" si="17"/>
        <v>7</v>
      </c>
      <c r="R24" t="str">
        <f t="shared" si="18"/>
        <v>758295</v>
      </c>
      <c r="S24" t="str">
        <f t="shared" si="19"/>
        <v>785927, 797769, 754742, 753557, 759676</v>
      </c>
      <c r="T24">
        <f t="shared" si="20"/>
        <v>7</v>
      </c>
      <c r="U24" t="str">
        <f t="shared" si="21"/>
        <v>785927</v>
      </c>
      <c r="V24" t="str">
        <f t="shared" si="22"/>
        <v>797769, 754742, 753557, 759676</v>
      </c>
      <c r="W24">
        <f t="shared" si="23"/>
        <v>7</v>
      </c>
      <c r="X24" t="str">
        <f t="shared" si="24"/>
        <v>797769</v>
      </c>
      <c r="Y24" t="str">
        <f t="shared" si="25"/>
        <v>754742, 753557, 759676</v>
      </c>
      <c r="Z24">
        <f t="shared" si="26"/>
        <v>7</v>
      </c>
      <c r="AA24" t="str">
        <f t="shared" si="27"/>
        <v>754742</v>
      </c>
      <c r="AB24" t="str">
        <f t="shared" si="28"/>
        <v>753557, 759676</v>
      </c>
      <c r="AC24">
        <f t="shared" si="29"/>
        <v>7</v>
      </c>
      <c r="AD24" t="str">
        <f t="shared" si="30"/>
        <v>753557</v>
      </c>
      <c r="AE24" t="str">
        <f t="shared" si="31"/>
        <v>759676</v>
      </c>
    </row>
    <row r="25" spans="1:31" x14ac:dyDescent="0.25">
      <c r="A25" t="s">
        <v>96</v>
      </c>
      <c r="B25">
        <f t="shared" si="2"/>
        <v>7</v>
      </c>
      <c r="C25" t="str">
        <f t="shared" si="3"/>
        <v>968296</v>
      </c>
      <c r="D25" t="str">
        <f t="shared" si="4"/>
        <v>1218166, 977770, 974217, 973822, 1044086, 1017638, 966717, 969480, 973427, 1008361</v>
      </c>
      <c r="E25">
        <f t="shared" si="5"/>
        <v>8</v>
      </c>
      <c r="F25" t="str">
        <f t="shared" si="6"/>
        <v>1218166</v>
      </c>
      <c r="G25" t="str">
        <f t="shared" si="7"/>
        <v>977770, 974217, 973822, 1044086, 1017638, 966717, 969480, 973427, 1008361</v>
      </c>
      <c r="H25">
        <f t="shared" si="8"/>
        <v>7</v>
      </c>
      <c r="I25" t="str">
        <f t="shared" si="9"/>
        <v>977770</v>
      </c>
      <c r="J25" t="str">
        <f t="shared" si="10"/>
        <v>974217, 973822, 1044086, 1017638, 966717, 969480, 973427, 1008361</v>
      </c>
      <c r="K25">
        <f t="shared" si="11"/>
        <v>7</v>
      </c>
      <c r="L25" t="str">
        <f t="shared" si="12"/>
        <v>974217</v>
      </c>
      <c r="M25" t="str">
        <f t="shared" si="13"/>
        <v>973822, 1044086, 1017638, 966717, 969480, 973427, 1008361</v>
      </c>
      <c r="N25">
        <f t="shared" si="14"/>
        <v>7</v>
      </c>
      <c r="O25" t="str">
        <f t="shared" si="15"/>
        <v>973822</v>
      </c>
      <c r="P25" t="str">
        <f t="shared" si="16"/>
        <v>1044086, 1017638, 966717, 969480, 973427, 1008361</v>
      </c>
      <c r="Q25">
        <f t="shared" si="17"/>
        <v>8</v>
      </c>
      <c r="R25" t="str">
        <f t="shared" si="18"/>
        <v>1044086</v>
      </c>
      <c r="S25" t="str">
        <f t="shared" si="19"/>
        <v>1017638, 966717, 969480, 973427, 1008361</v>
      </c>
      <c r="T25">
        <f t="shared" si="20"/>
        <v>8</v>
      </c>
      <c r="U25" t="str">
        <f t="shared" si="21"/>
        <v>1017638</v>
      </c>
      <c r="V25" t="str">
        <f t="shared" si="22"/>
        <v>966717, 969480, 973427, 1008361</v>
      </c>
      <c r="W25">
        <f t="shared" si="23"/>
        <v>7</v>
      </c>
      <c r="X25" t="str">
        <f t="shared" si="24"/>
        <v>966717</v>
      </c>
      <c r="Y25" t="str">
        <f t="shared" si="25"/>
        <v>969480, 973427, 1008361</v>
      </c>
      <c r="Z25">
        <f t="shared" si="26"/>
        <v>7</v>
      </c>
      <c r="AA25" t="str">
        <f t="shared" si="27"/>
        <v>969480</v>
      </c>
      <c r="AB25" t="str">
        <f t="shared" si="28"/>
        <v>973427, 1008361</v>
      </c>
      <c r="AC25">
        <f t="shared" si="29"/>
        <v>7</v>
      </c>
      <c r="AD25" t="str">
        <f t="shared" si="30"/>
        <v>973427</v>
      </c>
      <c r="AE25" t="str">
        <f t="shared" si="31"/>
        <v>1008361</v>
      </c>
    </row>
    <row r="26" spans="1:31" x14ac:dyDescent="0.25">
      <c r="A26" t="s">
        <v>97</v>
      </c>
      <c r="B26">
        <f t="shared" si="2"/>
        <v>8</v>
      </c>
      <c r="C26" t="str">
        <f t="shared" si="3"/>
        <v>1185009</v>
      </c>
      <c r="D26" t="str">
        <f t="shared" si="4"/>
        <v>1473563, 1237113, 1225272, 1201587, 1196850, 1271062, 1212246, 1205929, 1232772, 1244140</v>
      </c>
      <c r="E26">
        <f t="shared" si="5"/>
        <v>8</v>
      </c>
      <c r="F26" t="str">
        <f t="shared" si="6"/>
        <v>1473563</v>
      </c>
      <c r="G26" t="str">
        <f t="shared" si="7"/>
        <v>1237113, 1225272, 1201587, 1196850, 1271062, 1212246, 1205929, 1232772, 1244140</v>
      </c>
      <c r="H26">
        <f t="shared" si="8"/>
        <v>8</v>
      </c>
      <c r="I26" t="str">
        <f t="shared" si="9"/>
        <v>1237113</v>
      </c>
      <c r="J26" t="str">
        <f t="shared" si="10"/>
        <v>1225272, 1201587, 1196850, 1271062, 1212246, 1205929, 1232772, 1244140</v>
      </c>
      <c r="K26">
        <f t="shared" si="11"/>
        <v>8</v>
      </c>
      <c r="L26" t="str">
        <f t="shared" si="12"/>
        <v>1225272</v>
      </c>
      <c r="M26" t="str">
        <f t="shared" si="13"/>
        <v>1201587, 1196850, 1271062, 1212246, 1205929, 1232772, 1244140</v>
      </c>
      <c r="N26">
        <f t="shared" si="14"/>
        <v>8</v>
      </c>
      <c r="O26" t="str">
        <f t="shared" si="15"/>
        <v>1201587</v>
      </c>
      <c r="P26" t="str">
        <f t="shared" si="16"/>
        <v>1196850, 1271062, 1212246, 1205929, 1232772, 1244140</v>
      </c>
      <c r="Q26">
        <f t="shared" si="17"/>
        <v>8</v>
      </c>
      <c r="R26" t="str">
        <f t="shared" si="18"/>
        <v>1196850</v>
      </c>
      <c r="S26" t="str">
        <f t="shared" si="19"/>
        <v>1271062, 1212246, 1205929, 1232772, 1244140</v>
      </c>
      <c r="T26">
        <f t="shared" si="20"/>
        <v>8</v>
      </c>
      <c r="U26" t="str">
        <f t="shared" si="21"/>
        <v>1271062</v>
      </c>
      <c r="V26" t="str">
        <f t="shared" si="22"/>
        <v>1212246, 1205929, 1232772, 1244140</v>
      </c>
      <c r="W26">
        <f t="shared" si="23"/>
        <v>8</v>
      </c>
      <c r="X26" t="str">
        <f t="shared" si="24"/>
        <v>1212246</v>
      </c>
      <c r="Y26" t="str">
        <f t="shared" si="25"/>
        <v>1205929, 1232772, 1244140</v>
      </c>
      <c r="Z26">
        <f t="shared" si="26"/>
        <v>8</v>
      </c>
      <c r="AA26" t="str">
        <f t="shared" si="27"/>
        <v>1205929</v>
      </c>
      <c r="AB26" t="str">
        <f t="shared" si="28"/>
        <v>1232772, 1244140</v>
      </c>
      <c r="AC26">
        <f t="shared" si="29"/>
        <v>8</v>
      </c>
      <c r="AD26" t="str">
        <f t="shared" si="30"/>
        <v>1232772</v>
      </c>
      <c r="AE26" t="str">
        <f t="shared" si="31"/>
        <v>1244140</v>
      </c>
    </row>
    <row r="27" spans="1:31" x14ac:dyDescent="0.25">
      <c r="A27" t="s">
        <v>98</v>
      </c>
      <c r="B27">
        <f t="shared" si="2"/>
        <v>8</v>
      </c>
      <c r="C27" t="str">
        <f t="shared" si="3"/>
        <v>1469220</v>
      </c>
      <c r="D27" t="str">
        <f t="shared" si="4"/>
        <v>1815407, 1803170, 2454885, 1524089, 1500405, 1457773, 1516589, 1453036, 1523300, 1651787</v>
      </c>
      <c r="E27">
        <f t="shared" si="5"/>
        <v>8</v>
      </c>
      <c r="F27" t="str">
        <f t="shared" si="6"/>
        <v>1815407</v>
      </c>
      <c r="G27" t="str">
        <f t="shared" si="7"/>
        <v>1803170, 2454885, 1524089, 1500405, 1457773, 1516589, 1453036, 1523300, 1651787</v>
      </c>
      <c r="H27">
        <f t="shared" si="8"/>
        <v>8</v>
      </c>
      <c r="I27" t="str">
        <f t="shared" si="9"/>
        <v>1803170</v>
      </c>
      <c r="J27" t="str">
        <f t="shared" si="10"/>
        <v>2454885, 1524089, 1500405, 1457773, 1516589, 1453036, 1523300, 1651787</v>
      </c>
      <c r="K27">
        <f t="shared" si="11"/>
        <v>8</v>
      </c>
      <c r="L27" t="str">
        <f t="shared" si="12"/>
        <v>2454885</v>
      </c>
      <c r="M27" t="str">
        <f t="shared" si="13"/>
        <v>1524089, 1500405, 1457773, 1516589, 1453036, 1523300, 1651787</v>
      </c>
      <c r="N27">
        <f t="shared" si="14"/>
        <v>8</v>
      </c>
      <c r="O27" t="str">
        <f t="shared" si="15"/>
        <v>1524089</v>
      </c>
      <c r="P27" t="str">
        <f t="shared" si="16"/>
        <v>1500405, 1457773, 1516589, 1453036, 1523300, 1651787</v>
      </c>
      <c r="Q27">
        <f t="shared" si="17"/>
        <v>8</v>
      </c>
      <c r="R27" t="str">
        <f t="shared" si="18"/>
        <v>1500405</v>
      </c>
      <c r="S27" t="str">
        <f t="shared" si="19"/>
        <v>1457773, 1516589, 1453036, 1523300, 1651787</v>
      </c>
      <c r="T27">
        <f t="shared" si="20"/>
        <v>8</v>
      </c>
      <c r="U27" t="str">
        <f t="shared" si="21"/>
        <v>1457773</v>
      </c>
      <c r="V27" t="str">
        <f t="shared" si="22"/>
        <v>1516589, 1453036, 1523300, 1651787</v>
      </c>
      <c r="W27">
        <f t="shared" si="23"/>
        <v>8</v>
      </c>
      <c r="X27" t="str">
        <f t="shared" si="24"/>
        <v>1516589</v>
      </c>
      <c r="Y27" t="str">
        <f t="shared" si="25"/>
        <v>1453036, 1523300, 1651787</v>
      </c>
      <c r="Z27">
        <f t="shared" si="26"/>
        <v>8</v>
      </c>
      <c r="AA27" t="str">
        <f t="shared" si="27"/>
        <v>1453036</v>
      </c>
      <c r="AB27" t="str">
        <f t="shared" si="28"/>
        <v>1523300, 1651787</v>
      </c>
      <c r="AC27">
        <f t="shared" si="29"/>
        <v>8</v>
      </c>
      <c r="AD27" t="str">
        <f t="shared" si="30"/>
        <v>1523300</v>
      </c>
      <c r="AE27" t="str">
        <f t="shared" si="31"/>
        <v>1651787</v>
      </c>
    </row>
    <row r="29" spans="1:31" x14ac:dyDescent="0.25">
      <c r="B29" t="s">
        <v>99</v>
      </c>
      <c r="C29" t="s">
        <v>100</v>
      </c>
      <c r="D29" t="s">
        <v>101</v>
      </c>
      <c r="E29" t="s">
        <v>102</v>
      </c>
      <c r="F29" t="s">
        <v>103</v>
      </c>
      <c r="G29" t="s">
        <v>104</v>
      </c>
      <c r="H29" t="s">
        <v>105</v>
      </c>
      <c r="I29" t="s">
        <v>106</v>
      </c>
      <c r="J29" t="s">
        <v>107</v>
      </c>
      <c r="K29" t="s">
        <v>108</v>
      </c>
      <c r="L29" t="s">
        <v>79</v>
      </c>
      <c r="M29" t="s">
        <v>109</v>
      </c>
    </row>
    <row r="30" spans="1:31" x14ac:dyDescent="0.25">
      <c r="A30">
        <v>768</v>
      </c>
      <c r="B30">
        <f>VALUE(C22)</f>
        <v>2088281130</v>
      </c>
      <c r="C30">
        <f>VALUE(F22)</f>
        <v>2834230</v>
      </c>
      <c r="D30">
        <f>VALUE(I22)</f>
        <v>1983961</v>
      </c>
      <c r="E30">
        <f>VALUE(L22)</f>
        <v>1950803</v>
      </c>
      <c r="F30">
        <f>VALUE(O22)</f>
        <v>1450668</v>
      </c>
      <c r="G30">
        <f>VALUE(R22)</f>
        <v>1381983</v>
      </c>
      <c r="H30">
        <f>VALUE(U22)</f>
        <v>1344877</v>
      </c>
      <c r="I30">
        <f>VALUE(X22)</f>
        <v>1374877</v>
      </c>
      <c r="J30">
        <f>VALUE(AA22)</f>
        <v>1363430</v>
      </c>
      <c r="K30">
        <f>VALUE(AD22)</f>
        <v>1246588</v>
      </c>
      <c r="L30">
        <f>VALUE(AE22)</f>
        <v>210321254</v>
      </c>
      <c r="M30">
        <f>SUM(B30:K30)/10000000</f>
        <v>210.3212547</v>
      </c>
    </row>
    <row r="31" spans="1:31" x14ac:dyDescent="0.25">
      <c r="A31">
        <v>1024</v>
      </c>
      <c r="B31">
        <f t="shared" ref="B31:B35" si="32">VALUE(C23)</f>
        <v>1707248</v>
      </c>
      <c r="C31">
        <f t="shared" ref="C31:C35" si="33">VALUE(F23)</f>
        <v>1716722</v>
      </c>
      <c r="D31">
        <f t="shared" ref="D31:D35" si="34">VALUE(I23)</f>
        <v>1663432</v>
      </c>
      <c r="E31">
        <f t="shared" ref="E31:E35" si="35">VALUE(L23)</f>
        <v>1622380</v>
      </c>
      <c r="F31">
        <f t="shared" ref="F31:F35" si="36">VALUE(O23)</f>
        <v>1287641</v>
      </c>
      <c r="G31">
        <f t="shared" ref="G31:G35" si="37">VALUE(R23)</f>
        <v>843164</v>
      </c>
      <c r="H31">
        <f t="shared" ref="H31:H35" si="38">VALUE(U23)</f>
        <v>587767</v>
      </c>
      <c r="I31">
        <f t="shared" ref="I31:I35" si="39">VALUE(X23)</f>
        <v>622109</v>
      </c>
      <c r="J31">
        <f t="shared" ref="J31:J35" si="40">VALUE(AA23)</f>
        <v>589741</v>
      </c>
      <c r="K31">
        <f t="shared" ref="K31:K35" si="41">VALUE(AD23)</f>
        <v>594083</v>
      </c>
      <c r="L31">
        <f>VALUE(AE23)</f>
        <v>1123428</v>
      </c>
      <c r="M31">
        <f t="shared" ref="M31:M35" si="42">SUM(B31:K31)/10000000</f>
        <v>1.1234287000000001</v>
      </c>
    </row>
    <row r="32" spans="1:31" x14ac:dyDescent="0.25">
      <c r="A32">
        <v>1280</v>
      </c>
      <c r="B32">
        <f t="shared" si="32"/>
        <v>750794</v>
      </c>
      <c r="C32">
        <f t="shared" si="33"/>
        <v>750795</v>
      </c>
      <c r="D32">
        <f t="shared" si="34"/>
        <v>733821</v>
      </c>
      <c r="E32">
        <f t="shared" si="35"/>
        <v>758295</v>
      </c>
      <c r="F32">
        <f t="shared" si="36"/>
        <v>752768</v>
      </c>
      <c r="G32">
        <f t="shared" si="37"/>
        <v>758295</v>
      </c>
      <c r="H32">
        <f t="shared" si="38"/>
        <v>785927</v>
      </c>
      <c r="I32">
        <f t="shared" si="39"/>
        <v>797769</v>
      </c>
      <c r="J32">
        <f t="shared" si="40"/>
        <v>754742</v>
      </c>
      <c r="K32">
        <f t="shared" si="41"/>
        <v>753557</v>
      </c>
      <c r="L32">
        <f>VALUE(AE24)</f>
        <v>759676</v>
      </c>
      <c r="M32">
        <f t="shared" si="42"/>
        <v>0.75967629999999997</v>
      </c>
    </row>
    <row r="33" spans="1:13" x14ac:dyDescent="0.25">
      <c r="A33">
        <v>1536</v>
      </c>
      <c r="B33">
        <f t="shared" si="32"/>
        <v>968296</v>
      </c>
      <c r="C33">
        <f t="shared" si="33"/>
        <v>1218166</v>
      </c>
      <c r="D33">
        <f t="shared" si="34"/>
        <v>977770</v>
      </c>
      <c r="E33">
        <f t="shared" si="35"/>
        <v>974217</v>
      </c>
      <c r="F33">
        <f t="shared" si="36"/>
        <v>973822</v>
      </c>
      <c r="G33">
        <f t="shared" si="37"/>
        <v>1044086</v>
      </c>
      <c r="H33">
        <f t="shared" si="38"/>
        <v>1017638</v>
      </c>
      <c r="I33">
        <f t="shared" si="39"/>
        <v>966717</v>
      </c>
      <c r="J33">
        <f t="shared" si="40"/>
        <v>969480</v>
      </c>
      <c r="K33">
        <f t="shared" si="41"/>
        <v>973427</v>
      </c>
      <c r="L33">
        <f>VALUE(AE25)</f>
        <v>1008361</v>
      </c>
      <c r="M33">
        <f t="shared" si="42"/>
        <v>1.0083618999999999</v>
      </c>
    </row>
    <row r="34" spans="1:13" x14ac:dyDescent="0.25">
      <c r="A34">
        <v>1792</v>
      </c>
      <c r="B34">
        <f t="shared" si="32"/>
        <v>1185009</v>
      </c>
      <c r="C34">
        <f t="shared" si="33"/>
        <v>1473563</v>
      </c>
      <c r="D34">
        <f t="shared" si="34"/>
        <v>1237113</v>
      </c>
      <c r="E34">
        <f t="shared" si="35"/>
        <v>1225272</v>
      </c>
      <c r="F34">
        <f t="shared" si="36"/>
        <v>1201587</v>
      </c>
      <c r="G34">
        <f t="shared" si="37"/>
        <v>1196850</v>
      </c>
      <c r="H34">
        <f t="shared" si="38"/>
        <v>1271062</v>
      </c>
      <c r="I34">
        <f t="shared" si="39"/>
        <v>1212246</v>
      </c>
      <c r="J34">
        <f t="shared" si="40"/>
        <v>1205929</v>
      </c>
      <c r="K34">
        <f t="shared" si="41"/>
        <v>1232772</v>
      </c>
      <c r="L34">
        <f>VALUE(AE26)</f>
        <v>1244140</v>
      </c>
      <c r="M34">
        <f t="shared" si="42"/>
        <v>1.2441403</v>
      </c>
    </row>
    <row r="35" spans="1:13" x14ac:dyDescent="0.25">
      <c r="A35">
        <v>2048</v>
      </c>
      <c r="B35">
        <f t="shared" si="32"/>
        <v>1469220</v>
      </c>
      <c r="C35">
        <f t="shared" si="33"/>
        <v>1815407</v>
      </c>
      <c r="D35">
        <f t="shared" si="34"/>
        <v>1803170</v>
      </c>
      <c r="E35">
        <f t="shared" si="35"/>
        <v>2454885</v>
      </c>
      <c r="F35">
        <f t="shared" si="36"/>
        <v>1524089</v>
      </c>
      <c r="G35">
        <f t="shared" si="37"/>
        <v>1500405</v>
      </c>
      <c r="H35">
        <f t="shared" si="38"/>
        <v>1457773</v>
      </c>
      <c r="I35">
        <f t="shared" si="39"/>
        <v>1516589</v>
      </c>
      <c r="J35">
        <f t="shared" si="40"/>
        <v>1453036</v>
      </c>
      <c r="K35">
        <f t="shared" si="41"/>
        <v>1523300</v>
      </c>
      <c r="L35">
        <f>VALUE(AE27)</f>
        <v>1651787</v>
      </c>
      <c r="M35">
        <f t="shared" si="42"/>
        <v>1.6517873999999999</v>
      </c>
    </row>
    <row r="37" spans="1:13" x14ac:dyDescent="0.25">
      <c r="A37" t="s">
        <v>110</v>
      </c>
    </row>
    <row r="39" spans="1:13" x14ac:dyDescent="0.25">
      <c r="A39">
        <v>768</v>
      </c>
      <c r="B39" t="s">
        <v>111</v>
      </c>
      <c r="C39">
        <v>6329964</v>
      </c>
      <c r="D39">
        <f>VALUE(C39)</f>
        <v>6329964</v>
      </c>
      <c r="E39">
        <f>D39/1000000</f>
        <v>6.3299640000000004</v>
      </c>
    </row>
    <row r="40" spans="1:13" x14ac:dyDescent="0.25">
      <c r="A40">
        <v>1024</v>
      </c>
      <c r="B40" t="s">
        <v>112</v>
      </c>
      <c r="C40">
        <v>13861792</v>
      </c>
      <c r="D40">
        <f t="shared" ref="D40:D44" si="43">VALUE(C40)</f>
        <v>13861792</v>
      </c>
      <c r="E40">
        <f t="shared" ref="E40:E44" si="44">D40/1000000</f>
        <v>13.861791999999999</v>
      </c>
    </row>
    <row r="41" spans="1:13" x14ac:dyDescent="0.25">
      <c r="A41">
        <v>1280</v>
      </c>
      <c r="B41" t="s">
        <v>113</v>
      </c>
      <c r="C41">
        <v>26137363</v>
      </c>
      <c r="D41">
        <f t="shared" si="43"/>
        <v>26137363</v>
      </c>
      <c r="E41">
        <f t="shared" si="44"/>
        <v>26.137363000000001</v>
      </c>
    </row>
    <row r="42" spans="1:13" x14ac:dyDescent="0.25">
      <c r="A42">
        <v>1536</v>
      </c>
      <c r="B42" t="s">
        <v>114</v>
      </c>
      <c r="C42">
        <v>44377803</v>
      </c>
      <c r="D42">
        <f t="shared" si="43"/>
        <v>44377803</v>
      </c>
      <c r="E42">
        <f t="shared" si="44"/>
        <v>44.377803</v>
      </c>
    </row>
    <row r="43" spans="1:13" x14ac:dyDescent="0.25">
      <c r="A43">
        <v>1792</v>
      </c>
      <c r="B43" t="s">
        <v>115</v>
      </c>
      <c r="C43">
        <v>69806056</v>
      </c>
      <c r="D43">
        <f t="shared" si="43"/>
        <v>69806056</v>
      </c>
      <c r="E43">
        <f t="shared" si="44"/>
        <v>69.806055999999998</v>
      </c>
    </row>
    <row r="44" spans="1:13" x14ac:dyDescent="0.25">
      <c r="A44">
        <v>2048</v>
      </c>
      <c r="B44" t="s">
        <v>116</v>
      </c>
      <c r="C44">
        <v>102774426</v>
      </c>
      <c r="D44">
        <f t="shared" si="43"/>
        <v>102774426</v>
      </c>
      <c r="E44">
        <f t="shared" si="44"/>
        <v>102.77442600000001</v>
      </c>
    </row>
    <row r="46" spans="1:13" x14ac:dyDescent="0.25">
      <c r="A46" t="s">
        <v>117</v>
      </c>
    </row>
    <row r="48" spans="1:13" x14ac:dyDescent="0.25">
      <c r="A48">
        <v>768</v>
      </c>
      <c r="B48" t="s">
        <v>118</v>
      </c>
      <c r="C48">
        <v>643543</v>
      </c>
      <c r="D48">
        <f>C48/1000000</f>
        <v>0.64354299999999998</v>
      </c>
    </row>
    <row r="49" spans="1:4" x14ac:dyDescent="0.25">
      <c r="A49">
        <v>1024</v>
      </c>
      <c r="B49" t="s">
        <v>119</v>
      </c>
      <c r="C49">
        <v>280541</v>
      </c>
      <c r="D49">
        <f t="shared" ref="D49:D53" si="45">C49/1000000</f>
        <v>0.28054099999999998</v>
      </c>
    </row>
    <row r="50" spans="1:4" x14ac:dyDescent="0.25">
      <c r="A50">
        <v>1280</v>
      </c>
      <c r="B50" t="s">
        <v>120</v>
      </c>
      <c r="C50">
        <v>385068</v>
      </c>
      <c r="D50">
        <f t="shared" si="45"/>
        <v>0.38506800000000002</v>
      </c>
    </row>
    <row r="51" spans="1:4" x14ac:dyDescent="0.25">
      <c r="A51">
        <v>1536</v>
      </c>
      <c r="B51" t="s">
        <v>121</v>
      </c>
      <c r="C51">
        <v>517069</v>
      </c>
      <c r="D51">
        <f t="shared" si="45"/>
        <v>0.517069</v>
      </c>
    </row>
    <row r="52" spans="1:4" x14ac:dyDescent="0.25">
      <c r="A52">
        <v>1792</v>
      </c>
      <c r="B52" t="s">
        <v>122</v>
      </c>
      <c r="C52">
        <v>657043</v>
      </c>
      <c r="D52">
        <f t="shared" si="45"/>
        <v>0.65704300000000004</v>
      </c>
    </row>
    <row r="53" spans="1:4" x14ac:dyDescent="0.25">
      <c r="A53">
        <v>2048</v>
      </c>
      <c r="B53" t="s">
        <v>123</v>
      </c>
      <c r="C53">
        <v>838084</v>
      </c>
      <c r="D53">
        <f t="shared" si="45"/>
        <v>0.83808400000000005</v>
      </c>
    </row>
    <row r="55" spans="1:4" x14ac:dyDescent="0.25">
      <c r="A55" t="s">
        <v>124</v>
      </c>
    </row>
    <row r="57" spans="1:4" x14ac:dyDescent="0.25">
      <c r="A57">
        <v>768</v>
      </c>
      <c r="B57">
        <v>482845</v>
      </c>
      <c r="C57">
        <f>B57/1000000</f>
        <v>0.48284500000000002</v>
      </c>
    </row>
    <row r="58" spans="1:4" x14ac:dyDescent="0.25">
      <c r="A58">
        <v>1024</v>
      </c>
      <c r="B58">
        <v>454661</v>
      </c>
      <c r="C58">
        <f t="shared" ref="C58:C62" si="46">B58/1000000</f>
        <v>0.45466099999999998</v>
      </c>
    </row>
    <row r="59" spans="1:4" x14ac:dyDescent="0.25">
      <c r="A59">
        <v>1280</v>
      </c>
      <c r="B59">
        <v>517503</v>
      </c>
      <c r="C59">
        <f t="shared" si="46"/>
        <v>0.51750300000000005</v>
      </c>
    </row>
    <row r="60" spans="1:4" x14ac:dyDescent="0.25">
      <c r="A60">
        <v>1536</v>
      </c>
      <c r="B60">
        <v>637899</v>
      </c>
      <c r="C60">
        <f t="shared" si="46"/>
        <v>0.63789899999999999</v>
      </c>
    </row>
    <row r="61" spans="1:4" x14ac:dyDescent="0.25">
      <c r="A61">
        <v>1792</v>
      </c>
      <c r="B61">
        <v>807479</v>
      </c>
      <c r="C61">
        <f t="shared" si="46"/>
        <v>0.80747899999999995</v>
      </c>
    </row>
    <row r="62" spans="1:4" x14ac:dyDescent="0.25">
      <c r="A62">
        <v>2048</v>
      </c>
      <c r="B62">
        <v>982230</v>
      </c>
      <c r="C62">
        <f t="shared" si="46"/>
        <v>0.98223000000000005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Y37" sqref="Y37"/>
    </sheetView>
  </sheetViews>
  <sheetFormatPr baseColWidth="10" defaultRowHeight="15" x14ac:dyDescent="0.25"/>
  <cols>
    <col min="5" max="5" width="11.85546875" bestFit="1" customWidth="1"/>
  </cols>
  <sheetData>
    <row r="1" spans="1:12" x14ac:dyDescent="0.25">
      <c r="A1" t="s">
        <v>205</v>
      </c>
    </row>
    <row r="2" spans="1:12" x14ac:dyDescent="0.25">
      <c r="A2" t="s">
        <v>125</v>
      </c>
      <c r="B2" t="s">
        <v>126</v>
      </c>
      <c r="C2" t="s">
        <v>127</v>
      </c>
      <c r="D2" t="s">
        <v>128</v>
      </c>
    </row>
    <row r="3" spans="1:12" x14ac:dyDescent="0.25">
      <c r="A3">
        <v>1</v>
      </c>
      <c r="B3">
        <v>18</v>
      </c>
      <c r="C3">
        <v>10.8</v>
      </c>
      <c r="D3">
        <v>17</v>
      </c>
      <c r="I3" t="s">
        <v>129</v>
      </c>
    </row>
    <row r="4" spans="1:12" x14ac:dyDescent="0.25">
      <c r="A4">
        <v>2</v>
      </c>
      <c r="B4">
        <v>23</v>
      </c>
      <c r="C4">
        <v>2.4</v>
      </c>
      <c r="D4">
        <v>22</v>
      </c>
    </row>
    <row r="5" spans="1:12" x14ac:dyDescent="0.25">
      <c r="I5" t="s">
        <v>130</v>
      </c>
      <c r="K5">
        <v>18</v>
      </c>
      <c r="L5">
        <f>2*(K5-1)</f>
        <v>34</v>
      </c>
    </row>
    <row r="6" spans="1:12" x14ac:dyDescent="0.25">
      <c r="I6" t="s">
        <v>131</v>
      </c>
      <c r="K6">
        <v>23</v>
      </c>
      <c r="L6">
        <f>2*(K6-1)</f>
        <v>44</v>
      </c>
    </row>
    <row r="7" spans="1:12" x14ac:dyDescent="0.25">
      <c r="I7" t="s">
        <v>132</v>
      </c>
    </row>
    <row r="8" spans="1:12" x14ac:dyDescent="0.25">
      <c r="A8" t="s">
        <v>133</v>
      </c>
      <c r="C8" t="s">
        <v>134</v>
      </c>
      <c r="D8">
        <f>(B15-B10)/(A15-A10)</f>
        <v>5.9374999999999957E-3</v>
      </c>
      <c r="I8" t="s">
        <v>135</v>
      </c>
    </row>
    <row r="9" spans="1:12" x14ac:dyDescent="0.25">
      <c r="A9" t="s">
        <v>80</v>
      </c>
      <c r="B9" t="s">
        <v>136</v>
      </c>
      <c r="C9" t="s">
        <v>81</v>
      </c>
      <c r="D9" t="s">
        <v>82</v>
      </c>
      <c r="E9" t="s">
        <v>83</v>
      </c>
      <c r="F9" t="s">
        <v>84</v>
      </c>
      <c r="G9" t="s">
        <v>85</v>
      </c>
    </row>
    <row r="10" spans="1:12" x14ac:dyDescent="0.25">
      <c r="A10">
        <v>768</v>
      </c>
      <c r="B10">
        <v>198.9</v>
      </c>
      <c r="C10">
        <v>91.6</v>
      </c>
      <c r="D10">
        <v>1.15747892</v>
      </c>
      <c r="E10">
        <v>6.3299640000000004</v>
      </c>
      <c r="F10" s="7">
        <v>0.64354299999999998</v>
      </c>
      <c r="G10">
        <v>0.48284500000000002</v>
      </c>
      <c r="I10" t="s">
        <v>137</v>
      </c>
    </row>
    <row r="11" spans="1:12" x14ac:dyDescent="0.25">
      <c r="A11">
        <v>1024</v>
      </c>
      <c r="B11">
        <f>B10+$D$8*(A11-A10)</f>
        <v>200.42000000000002</v>
      </c>
      <c r="C11">
        <v>188.6</v>
      </c>
      <c r="D11">
        <v>1.1234287000000001</v>
      </c>
      <c r="E11">
        <v>13.861791999999999</v>
      </c>
      <c r="F11">
        <v>0.28054099999999998</v>
      </c>
      <c r="G11">
        <v>0.45466099999999998</v>
      </c>
      <c r="I11" t="s">
        <v>138</v>
      </c>
    </row>
    <row r="12" spans="1:12" x14ac:dyDescent="0.25">
      <c r="A12">
        <v>1280</v>
      </c>
      <c r="B12">
        <f t="shared" ref="B12:B14" si="0">B11+$D$8*(A12-A11)</f>
        <v>201.94000000000003</v>
      </c>
      <c r="C12">
        <v>385.6</v>
      </c>
      <c r="D12">
        <v>0.75967629999999997</v>
      </c>
      <c r="E12">
        <v>26.137363000000001</v>
      </c>
      <c r="F12">
        <v>0.38506800000000002</v>
      </c>
      <c r="G12">
        <v>0.51750300000000005</v>
      </c>
    </row>
    <row r="13" spans="1:12" x14ac:dyDescent="0.25">
      <c r="A13">
        <v>1536</v>
      </c>
      <c r="B13">
        <f t="shared" si="0"/>
        <v>203.46000000000004</v>
      </c>
      <c r="C13">
        <v>682.2</v>
      </c>
      <c r="D13">
        <v>1.0083618999999999</v>
      </c>
      <c r="E13">
        <v>44.377803</v>
      </c>
      <c r="F13">
        <v>0.517069</v>
      </c>
      <c r="G13">
        <v>0.63789899999999999</v>
      </c>
      <c r="I13" t="s">
        <v>139</v>
      </c>
    </row>
    <row r="14" spans="1:12" x14ac:dyDescent="0.25">
      <c r="A14">
        <v>1792</v>
      </c>
      <c r="B14">
        <f t="shared" si="0"/>
        <v>204.98000000000005</v>
      </c>
      <c r="C14">
        <v>1152.5999999999999</v>
      </c>
      <c r="D14">
        <v>1.2441403</v>
      </c>
      <c r="E14">
        <v>69.806055999999998</v>
      </c>
      <c r="F14">
        <v>0.65704300000000004</v>
      </c>
      <c r="G14">
        <v>0.80747899999999995</v>
      </c>
    </row>
    <row r="15" spans="1:12" x14ac:dyDescent="0.25">
      <c r="A15">
        <v>2048</v>
      </c>
      <c r="B15">
        <v>206.5</v>
      </c>
      <c r="C15">
        <v>1605.2</v>
      </c>
      <c r="D15">
        <v>1.6517873999999999</v>
      </c>
      <c r="E15">
        <v>102.77442600000001</v>
      </c>
      <c r="F15">
        <v>0.83808400000000005</v>
      </c>
      <c r="G15">
        <v>0.98223000000000005</v>
      </c>
    </row>
    <row r="17" spans="1:13" x14ac:dyDescent="0.25">
      <c r="A17" t="s">
        <v>140</v>
      </c>
      <c r="B17" t="s">
        <v>141</v>
      </c>
    </row>
    <row r="18" spans="1:13" x14ac:dyDescent="0.25">
      <c r="B18" t="s">
        <v>142</v>
      </c>
    </row>
    <row r="19" spans="1:13" x14ac:dyDescent="0.25">
      <c r="A19" t="s">
        <v>143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2</v>
      </c>
      <c r="J19">
        <v>3</v>
      </c>
      <c r="K19">
        <v>3</v>
      </c>
    </row>
    <row r="20" spans="1:13" x14ac:dyDescent="0.25">
      <c r="A20" t="s">
        <v>80</v>
      </c>
      <c r="B20" t="s">
        <v>144</v>
      </c>
      <c r="C20" t="s">
        <v>81</v>
      </c>
      <c r="D20" t="s">
        <v>82</v>
      </c>
      <c r="E20" t="s">
        <v>83</v>
      </c>
      <c r="F20" t="s">
        <v>84</v>
      </c>
      <c r="G20" t="s">
        <v>145</v>
      </c>
      <c r="H20" t="s">
        <v>146</v>
      </c>
      <c r="I20" s="7" t="s">
        <v>147</v>
      </c>
      <c r="J20" t="s">
        <v>148</v>
      </c>
      <c r="K20" t="s">
        <v>149</v>
      </c>
      <c r="L20" t="s">
        <v>150</v>
      </c>
      <c r="M20">
        <f>$B10*(C37-1)</f>
        <v>3381.3</v>
      </c>
    </row>
    <row r="21" spans="1:13" x14ac:dyDescent="0.25">
      <c r="A21">
        <v>768</v>
      </c>
      <c r="B21">
        <f>17*B10</f>
        <v>3381.3</v>
      </c>
      <c r="C21">
        <f>C10</f>
        <v>91.6</v>
      </c>
      <c r="D21">
        <f>17*D10</f>
        <v>19.677141639999999</v>
      </c>
      <c r="E21">
        <f>17*E10</f>
        <v>107.60938800000001</v>
      </c>
      <c r="F21">
        <f>17*F10</f>
        <v>10.940230999999999</v>
      </c>
      <c r="G21">
        <f t="shared" ref="G21:G26" si="1">$D$3*G10</f>
        <v>8.2083650000000006</v>
      </c>
      <c r="H21">
        <f>2*B21</f>
        <v>6762.6</v>
      </c>
      <c r="I21" s="13">
        <f t="shared" ref="I21:I26" si="2">SUM(B21:H21)</f>
        <v>10381.93512564</v>
      </c>
      <c r="J21">
        <f>E21</f>
        <v>107.60938800000001</v>
      </c>
      <c r="K21">
        <f>G21</f>
        <v>8.2083650000000006</v>
      </c>
      <c r="L21">
        <f>J21+K21</f>
        <v>115.81775300000001</v>
      </c>
      <c r="M21">
        <f>ROUNDDOWN((1+C37/2),0)*(C37-1)*$H10</f>
        <v>0</v>
      </c>
    </row>
    <row r="22" spans="1:13" x14ac:dyDescent="0.25">
      <c r="A22">
        <v>1024</v>
      </c>
      <c r="B22">
        <f t="shared" ref="B22:B26" si="3">17*B11</f>
        <v>3407.1400000000003</v>
      </c>
      <c r="C22">
        <f t="shared" ref="C22:C26" si="4">C11</f>
        <v>188.6</v>
      </c>
      <c r="D22">
        <f t="shared" ref="D22:F26" si="5">17*D11</f>
        <v>19.098287900000003</v>
      </c>
      <c r="E22">
        <f t="shared" si="5"/>
        <v>235.650464</v>
      </c>
      <c r="F22">
        <f t="shared" si="5"/>
        <v>4.7691970000000001</v>
      </c>
      <c r="G22">
        <f t="shared" si="1"/>
        <v>7.7292369999999995</v>
      </c>
      <c r="H22">
        <f t="shared" ref="H22:H26" si="6">2*B22</f>
        <v>6814.2800000000007</v>
      </c>
      <c r="I22" s="7">
        <f t="shared" si="2"/>
        <v>10677.2671859</v>
      </c>
      <c r="J22">
        <f t="shared" ref="J22:J26" si="7">E22</f>
        <v>235.650464</v>
      </c>
      <c r="K22">
        <f t="shared" ref="K22:K26" si="8">G22</f>
        <v>7.7292369999999995</v>
      </c>
      <c r="L22">
        <f t="shared" ref="L22:L26" si="9">J22+K22</f>
        <v>243.37970100000001</v>
      </c>
      <c r="M22">
        <f>$B10*(C37-1)+$C10+($D10+$E10+$F10+$G10)*ROUNDDOWN((1+C37/2),0)+ROUNDDOWN((1+C37/2),0)*(C37-1)*$H10</f>
        <v>3559.0383092000002</v>
      </c>
    </row>
    <row r="23" spans="1:13" x14ac:dyDescent="0.25">
      <c r="A23">
        <v>1280</v>
      </c>
      <c r="B23">
        <f t="shared" si="3"/>
        <v>3432.9800000000005</v>
      </c>
      <c r="C23">
        <f t="shared" si="4"/>
        <v>385.6</v>
      </c>
      <c r="D23">
        <f t="shared" si="5"/>
        <v>12.9144971</v>
      </c>
      <c r="E23">
        <f t="shared" si="5"/>
        <v>444.335171</v>
      </c>
      <c r="F23">
        <f t="shared" si="5"/>
        <v>6.5461560000000008</v>
      </c>
      <c r="G23">
        <f t="shared" si="1"/>
        <v>8.7975510000000003</v>
      </c>
      <c r="H23">
        <f t="shared" si="6"/>
        <v>6865.9600000000009</v>
      </c>
      <c r="I23" s="7">
        <f t="shared" si="2"/>
        <v>11157.133375100002</v>
      </c>
      <c r="J23">
        <f t="shared" si="7"/>
        <v>444.335171</v>
      </c>
      <c r="K23">
        <f t="shared" si="8"/>
        <v>8.7975510000000003</v>
      </c>
      <c r="L23">
        <f t="shared" si="9"/>
        <v>453.132722</v>
      </c>
      <c r="M23">
        <f>$B10*(C37-1)+$C10+($D10+$E10+$F10+$G10)*ROUNDDOWN((1+C37/2),0)+ROUNDDOWN((1+C37/2),0)*(C37-1)*$H10</f>
        <v>3559.0383092000002</v>
      </c>
    </row>
    <row r="24" spans="1:13" x14ac:dyDescent="0.25">
      <c r="A24">
        <v>1536</v>
      </c>
      <c r="B24">
        <f t="shared" si="3"/>
        <v>3458.8200000000006</v>
      </c>
      <c r="C24">
        <f t="shared" si="4"/>
        <v>682.2</v>
      </c>
      <c r="D24">
        <f t="shared" si="5"/>
        <v>17.142152299999999</v>
      </c>
      <c r="E24">
        <f t="shared" si="5"/>
        <v>754.42265099999997</v>
      </c>
      <c r="F24">
        <f t="shared" si="5"/>
        <v>8.7901729999999993</v>
      </c>
      <c r="G24">
        <f t="shared" si="1"/>
        <v>10.844283000000001</v>
      </c>
      <c r="H24">
        <f t="shared" si="6"/>
        <v>6917.6400000000012</v>
      </c>
      <c r="I24" s="7">
        <f t="shared" si="2"/>
        <v>11849.859259300003</v>
      </c>
      <c r="J24">
        <f t="shared" si="7"/>
        <v>754.42265099999997</v>
      </c>
      <c r="K24">
        <f t="shared" si="8"/>
        <v>10.844283000000001</v>
      </c>
      <c r="L24">
        <f t="shared" si="9"/>
        <v>765.26693399999999</v>
      </c>
      <c r="M24">
        <f>$B10*(C37-1)+$C10+($D10+$E10+$F10+$G10)*ROUNDDOWN((1+C37/2),0)+ROUNDDOWN((1+C37/2),0)*(C37-1)*$H10</f>
        <v>3559.0383092000002</v>
      </c>
    </row>
    <row r="25" spans="1:13" x14ac:dyDescent="0.25">
      <c r="A25">
        <v>1792</v>
      </c>
      <c r="B25">
        <f t="shared" si="3"/>
        <v>3484.6600000000008</v>
      </c>
      <c r="C25">
        <f t="shared" si="4"/>
        <v>1152.5999999999999</v>
      </c>
      <c r="D25">
        <f t="shared" si="5"/>
        <v>21.150385100000001</v>
      </c>
      <c r="E25">
        <f t="shared" si="5"/>
        <v>1186.7029519999999</v>
      </c>
      <c r="F25">
        <f t="shared" si="5"/>
        <v>11.169731000000001</v>
      </c>
      <c r="G25">
        <f t="shared" si="1"/>
        <v>13.727143</v>
      </c>
      <c r="H25">
        <f t="shared" si="6"/>
        <v>6969.3200000000015</v>
      </c>
      <c r="I25" s="7">
        <f t="shared" si="2"/>
        <v>12839.330211100001</v>
      </c>
      <c r="J25">
        <f t="shared" si="7"/>
        <v>1186.7029519999999</v>
      </c>
      <c r="K25">
        <f t="shared" si="8"/>
        <v>13.727143</v>
      </c>
      <c r="L25">
        <f t="shared" si="9"/>
        <v>1200.4300949999999</v>
      </c>
    </row>
    <row r="26" spans="1:13" x14ac:dyDescent="0.25">
      <c r="A26">
        <v>2048</v>
      </c>
      <c r="B26">
        <f t="shared" si="3"/>
        <v>3510.5</v>
      </c>
      <c r="C26">
        <f t="shared" si="4"/>
        <v>1605.2</v>
      </c>
      <c r="D26">
        <f t="shared" si="5"/>
        <v>28.080385799999998</v>
      </c>
      <c r="E26">
        <f t="shared" si="5"/>
        <v>1747.165242</v>
      </c>
      <c r="F26">
        <f t="shared" si="5"/>
        <v>14.247428000000001</v>
      </c>
      <c r="G26">
        <f t="shared" si="1"/>
        <v>16.69791</v>
      </c>
      <c r="H26">
        <f t="shared" si="6"/>
        <v>7021</v>
      </c>
      <c r="I26" s="13">
        <f t="shared" si="2"/>
        <v>13942.890965799999</v>
      </c>
      <c r="J26">
        <f t="shared" si="7"/>
        <v>1747.165242</v>
      </c>
      <c r="K26">
        <f t="shared" si="8"/>
        <v>16.69791</v>
      </c>
      <c r="L26">
        <f t="shared" si="9"/>
        <v>1763.8631520000001</v>
      </c>
    </row>
    <row r="28" spans="1:13" x14ac:dyDescent="0.25">
      <c r="A28" t="s">
        <v>151</v>
      </c>
    </row>
    <row r="29" spans="1:13" x14ac:dyDescent="0.25">
      <c r="A29" t="s">
        <v>80</v>
      </c>
      <c r="B29" t="s">
        <v>144</v>
      </c>
      <c r="C29" t="s">
        <v>81</v>
      </c>
      <c r="D29" t="s">
        <v>82</v>
      </c>
      <c r="E29" t="s">
        <v>83</v>
      </c>
      <c r="F29" t="s">
        <v>84</v>
      </c>
      <c r="G29" t="s">
        <v>145</v>
      </c>
      <c r="H29" t="s">
        <v>146</v>
      </c>
      <c r="I29" s="7" t="s">
        <v>147</v>
      </c>
      <c r="J29" t="s">
        <v>152</v>
      </c>
      <c r="L29" t="s">
        <v>153</v>
      </c>
    </row>
    <row r="30" spans="1:13" x14ac:dyDescent="0.25">
      <c r="A30">
        <v>768</v>
      </c>
      <c r="B30">
        <f>22*B10</f>
        <v>4375.8</v>
      </c>
      <c r="C30">
        <f>C21</f>
        <v>91.6</v>
      </c>
      <c r="D30">
        <f>$D$4*D10</f>
        <v>25.464536240000001</v>
      </c>
      <c r="E30">
        <f>$D$4*E10</f>
        <v>139.259208</v>
      </c>
      <c r="F30">
        <f>$D$4*F10</f>
        <v>14.157945999999999</v>
      </c>
      <c r="G30">
        <f>$D$4*G10</f>
        <v>10.622590000000001</v>
      </c>
      <c r="H30">
        <f>2*B30</f>
        <v>8751.6</v>
      </c>
      <c r="I30" s="13">
        <f>SUM(B30:H30)</f>
        <v>13408.504280240002</v>
      </c>
      <c r="J30">
        <v>0.48284500000000002</v>
      </c>
      <c r="L30" t="s">
        <v>154</v>
      </c>
    </row>
    <row r="31" spans="1:13" x14ac:dyDescent="0.25">
      <c r="A31">
        <v>1024</v>
      </c>
      <c r="B31">
        <f t="shared" ref="B31:B35" si="10">22*B11</f>
        <v>4409.2400000000007</v>
      </c>
      <c r="C31">
        <f t="shared" ref="C31:C35" si="11">C22</f>
        <v>188.6</v>
      </c>
      <c r="D31">
        <f t="shared" ref="D31:G35" si="12">$D$4*D11</f>
        <v>24.7154314</v>
      </c>
      <c r="E31">
        <f t="shared" si="12"/>
        <v>304.95942400000001</v>
      </c>
      <c r="F31">
        <f t="shared" si="12"/>
        <v>6.1719019999999993</v>
      </c>
      <c r="G31">
        <f t="shared" si="12"/>
        <v>10.002542</v>
      </c>
      <c r="H31">
        <f t="shared" ref="H31:H35" si="13">2*B31</f>
        <v>8818.4800000000014</v>
      </c>
      <c r="I31" s="7">
        <f t="shared" ref="I31:I35" si="14">SUM(B31:H31)</f>
        <v>13762.169299400002</v>
      </c>
      <c r="J31">
        <v>0.45466099999999998</v>
      </c>
    </row>
    <row r="32" spans="1:13" x14ac:dyDescent="0.25">
      <c r="A32">
        <v>1280</v>
      </c>
      <c r="B32">
        <f t="shared" si="10"/>
        <v>4442.68</v>
      </c>
      <c r="C32">
        <f t="shared" si="11"/>
        <v>385.6</v>
      </c>
      <c r="D32">
        <f t="shared" si="12"/>
        <v>16.7128786</v>
      </c>
      <c r="E32">
        <f t="shared" si="12"/>
        <v>575.02198599999997</v>
      </c>
      <c r="F32">
        <f t="shared" si="12"/>
        <v>8.4714960000000001</v>
      </c>
      <c r="G32">
        <f t="shared" si="12"/>
        <v>11.385066000000002</v>
      </c>
      <c r="H32">
        <f t="shared" si="13"/>
        <v>8885.36</v>
      </c>
      <c r="I32" s="7">
        <f t="shared" si="14"/>
        <v>14325.231426600001</v>
      </c>
      <c r="J32">
        <v>0.51750300000000005</v>
      </c>
    </row>
    <row r="33" spans="1:13" x14ac:dyDescent="0.25">
      <c r="A33">
        <v>1536</v>
      </c>
      <c r="B33">
        <f t="shared" si="10"/>
        <v>4476.1200000000008</v>
      </c>
      <c r="C33">
        <f t="shared" si="11"/>
        <v>682.2</v>
      </c>
      <c r="D33">
        <f t="shared" si="12"/>
        <v>22.183961799999999</v>
      </c>
      <c r="E33">
        <f t="shared" si="12"/>
        <v>976.31166600000006</v>
      </c>
      <c r="F33">
        <f t="shared" si="12"/>
        <v>11.375518</v>
      </c>
      <c r="G33">
        <f t="shared" si="12"/>
        <v>14.033778</v>
      </c>
      <c r="H33">
        <f t="shared" si="13"/>
        <v>8952.2400000000016</v>
      </c>
      <c r="I33" s="7">
        <f t="shared" si="14"/>
        <v>15134.464923800002</v>
      </c>
      <c r="J33">
        <v>0.63789899999999999</v>
      </c>
    </row>
    <row r="34" spans="1:13" x14ac:dyDescent="0.25">
      <c r="A34">
        <v>1792</v>
      </c>
      <c r="B34">
        <f t="shared" si="10"/>
        <v>4509.5600000000013</v>
      </c>
      <c r="C34">
        <f t="shared" si="11"/>
        <v>1152.5999999999999</v>
      </c>
      <c r="D34">
        <f t="shared" si="12"/>
        <v>27.371086599999998</v>
      </c>
      <c r="E34">
        <f t="shared" si="12"/>
        <v>1535.733232</v>
      </c>
      <c r="F34">
        <f t="shared" si="12"/>
        <v>14.454946000000001</v>
      </c>
      <c r="G34">
        <f t="shared" si="12"/>
        <v>17.764537999999998</v>
      </c>
      <c r="H34">
        <f t="shared" si="13"/>
        <v>9019.1200000000026</v>
      </c>
      <c r="I34" s="7">
        <f t="shared" si="14"/>
        <v>16276.603802600006</v>
      </c>
      <c r="J34">
        <v>0.80747899999999995</v>
      </c>
    </row>
    <row r="35" spans="1:13" x14ac:dyDescent="0.25">
      <c r="A35">
        <v>2048</v>
      </c>
      <c r="B35">
        <f t="shared" si="10"/>
        <v>4543</v>
      </c>
      <c r="C35">
        <f t="shared" si="11"/>
        <v>1605.2</v>
      </c>
      <c r="D35">
        <f t="shared" si="12"/>
        <v>36.339322799999998</v>
      </c>
      <c r="E35">
        <f t="shared" si="12"/>
        <v>2261.0373720000002</v>
      </c>
      <c r="F35">
        <f t="shared" si="12"/>
        <v>18.437848000000002</v>
      </c>
      <c r="G35">
        <f t="shared" si="12"/>
        <v>21.609059999999999</v>
      </c>
      <c r="H35">
        <f t="shared" si="13"/>
        <v>9086</v>
      </c>
      <c r="I35" s="13">
        <f t="shared" si="14"/>
        <v>17571.623602799998</v>
      </c>
      <c r="J35">
        <v>0.98223000000000005</v>
      </c>
    </row>
    <row r="36" spans="1:13" x14ac:dyDescent="0.25">
      <c r="A36" t="s">
        <v>155</v>
      </c>
    </row>
    <row r="37" spans="1:13" x14ac:dyDescent="0.25">
      <c r="A37" t="s">
        <v>80</v>
      </c>
      <c r="B37">
        <v>10</v>
      </c>
      <c r="C37" s="7">
        <v>18</v>
      </c>
      <c r="D37">
        <v>20</v>
      </c>
      <c r="E37" s="7">
        <v>23</v>
      </c>
      <c r="F37">
        <v>30</v>
      </c>
      <c r="G37">
        <v>40</v>
      </c>
      <c r="H37">
        <v>50</v>
      </c>
      <c r="I37">
        <v>60</v>
      </c>
      <c r="J37">
        <v>70</v>
      </c>
      <c r="K37">
        <v>80</v>
      </c>
      <c r="L37">
        <v>90</v>
      </c>
      <c r="M37">
        <v>100</v>
      </c>
    </row>
    <row r="38" spans="1:13" x14ac:dyDescent="0.25">
      <c r="A38">
        <v>768</v>
      </c>
      <c r="B38">
        <f>$C10+(3*$B10+$D10+$E10+$F10+$G10)*(B$37-1)</f>
        <v>5539.4244782800015</v>
      </c>
      <c r="C38" s="7">
        <f t="shared" ref="C38:M43" si="15">$C10+(3*$B10+$D10+$E10+$F10+$G10)*(C$37-1)</f>
        <v>10381.935125640002</v>
      </c>
      <c r="D38">
        <f t="shared" si="15"/>
        <v>11592.562787480003</v>
      </c>
      <c r="E38" s="7">
        <f t="shared" si="15"/>
        <v>13408.504280240002</v>
      </c>
      <c r="F38">
        <f t="shared" si="15"/>
        <v>17645.701096680001</v>
      </c>
      <c r="G38">
        <f t="shared" si="15"/>
        <v>23698.839405880004</v>
      </c>
      <c r="H38">
        <f t="shared" si="15"/>
        <v>29751.977715080004</v>
      </c>
      <c r="I38">
        <f t="shared" si="15"/>
        <v>35805.116024280003</v>
      </c>
      <c r="J38">
        <f t="shared" si="15"/>
        <v>41858.254333480007</v>
      </c>
      <c r="K38">
        <f>$C10+(3*$B10+$D10+$E10+$F10+$G10)*(K$37-1)</f>
        <v>47911.39264268001</v>
      </c>
      <c r="L38">
        <f t="shared" ref="L38:M38" si="16">$C10+(3*$B10+$D10+$E10+$F10+$G10)*(L$37-1)</f>
        <v>53964.530951880006</v>
      </c>
      <c r="M38">
        <f t="shared" si="16"/>
        <v>60017.669261080009</v>
      </c>
    </row>
    <row r="39" spans="1:13" x14ac:dyDescent="0.25">
      <c r="A39">
        <v>1024</v>
      </c>
      <c r="B39">
        <f t="shared" ref="B39:B43" si="17">$C11+(3*$B11+$D11+$E11+$F11+$G11)*(B$37-1)</f>
        <v>5741.4238043000005</v>
      </c>
      <c r="C39" s="7">
        <f t="shared" si="15"/>
        <v>10677.2671859</v>
      </c>
      <c r="D39">
        <f t="shared" si="15"/>
        <v>11911.228031299999</v>
      </c>
      <c r="E39" s="7">
        <f t="shared" si="15"/>
        <v>13762.169299399999</v>
      </c>
      <c r="F39">
        <f t="shared" si="15"/>
        <v>18081.032258299998</v>
      </c>
      <c r="G39">
        <f t="shared" si="15"/>
        <v>24250.836485299998</v>
      </c>
      <c r="H39">
        <f t="shared" si="15"/>
        <v>30420.640712299995</v>
      </c>
      <c r="I39">
        <f t="shared" si="15"/>
        <v>36590.444939299996</v>
      </c>
      <c r="J39">
        <f t="shared" si="15"/>
        <v>42760.249166299996</v>
      </c>
      <c r="K39">
        <f t="shared" si="15"/>
        <v>48930.053393299997</v>
      </c>
      <c r="L39">
        <f t="shared" si="15"/>
        <v>55099.857620299998</v>
      </c>
      <c r="M39">
        <f t="shared" si="15"/>
        <v>61269.661847299998</v>
      </c>
    </row>
    <row r="40" spans="1:13" x14ac:dyDescent="0.25">
      <c r="A40">
        <v>1280</v>
      </c>
      <c r="B40">
        <f t="shared" si="17"/>
        <v>6088.1764927000022</v>
      </c>
      <c r="C40" s="7">
        <f t="shared" si="15"/>
        <v>11157.133375100004</v>
      </c>
      <c r="D40">
        <f t="shared" si="15"/>
        <v>12424.372595700004</v>
      </c>
      <c r="E40" s="7">
        <f t="shared" si="15"/>
        <v>14325.231426600005</v>
      </c>
      <c r="F40">
        <f t="shared" si="15"/>
        <v>18760.568698700004</v>
      </c>
      <c r="G40">
        <f t="shared" si="15"/>
        <v>25096.764801700007</v>
      </c>
      <c r="H40">
        <f t="shared" si="15"/>
        <v>31432.960904700009</v>
      </c>
      <c r="I40">
        <f t="shared" si="15"/>
        <v>37769.157007700014</v>
      </c>
      <c r="J40">
        <f t="shared" si="15"/>
        <v>44105.353110700009</v>
      </c>
      <c r="K40">
        <f t="shared" si="15"/>
        <v>50441.549213700018</v>
      </c>
      <c r="L40">
        <f t="shared" si="15"/>
        <v>56777.745316700013</v>
      </c>
      <c r="M40">
        <f t="shared" si="15"/>
        <v>63113.941419700022</v>
      </c>
    </row>
    <row r="41" spans="1:13" x14ac:dyDescent="0.25">
      <c r="A41">
        <v>1536</v>
      </c>
      <c r="B41">
        <f t="shared" si="17"/>
        <v>6594.4901960999996</v>
      </c>
      <c r="C41" s="7">
        <f t="shared" si="15"/>
        <v>11849.859259299999</v>
      </c>
      <c r="D41">
        <f t="shared" si="15"/>
        <v>13163.701525100001</v>
      </c>
      <c r="E41" s="7">
        <f t="shared" si="15"/>
        <v>15134.4649238</v>
      </c>
      <c r="F41">
        <f t="shared" si="15"/>
        <v>19732.912854099999</v>
      </c>
      <c r="G41">
        <f t="shared" si="15"/>
        <v>26302.124183100001</v>
      </c>
      <c r="H41">
        <f t="shared" si="15"/>
        <v>32871.335512099999</v>
      </c>
      <c r="I41">
        <f t="shared" si="15"/>
        <v>39440.546841099997</v>
      </c>
      <c r="J41">
        <f t="shared" si="15"/>
        <v>46009.758170099994</v>
      </c>
      <c r="K41">
        <f t="shared" si="15"/>
        <v>52578.969499099992</v>
      </c>
      <c r="L41">
        <f t="shared" si="15"/>
        <v>59148.180828099998</v>
      </c>
      <c r="M41">
        <f t="shared" si="15"/>
        <v>65717.392157099996</v>
      </c>
    </row>
    <row r="42" spans="1:13" x14ac:dyDescent="0.25">
      <c r="A42">
        <v>1792</v>
      </c>
      <c r="B42">
        <f t="shared" si="17"/>
        <v>7339.6924647000014</v>
      </c>
      <c r="C42" s="7">
        <f t="shared" si="15"/>
        <v>12839.330211100003</v>
      </c>
      <c r="D42">
        <f t="shared" si="15"/>
        <v>14214.239647700004</v>
      </c>
      <c r="E42" s="7">
        <f t="shared" si="15"/>
        <v>16276.603802600004</v>
      </c>
      <c r="F42">
        <f t="shared" si="15"/>
        <v>21088.786830700003</v>
      </c>
      <c r="G42">
        <f t="shared" si="15"/>
        <v>27963.334013700005</v>
      </c>
      <c r="H42">
        <f t="shared" si="15"/>
        <v>34837.881196700007</v>
      </c>
      <c r="I42">
        <f t="shared" si="15"/>
        <v>41712.42837970001</v>
      </c>
      <c r="J42">
        <f t="shared" si="15"/>
        <v>48586.975562700012</v>
      </c>
      <c r="K42">
        <f t="shared" si="15"/>
        <v>55461.522745700015</v>
      </c>
      <c r="L42">
        <f t="shared" si="15"/>
        <v>62336.069928700017</v>
      </c>
      <c r="M42">
        <f t="shared" si="15"/>
        <v>69210.617111700019</v>
      </c>
    </row>
    <row r="43" spans="1:13" x14ac:dyDescent="0.25">
      <c r="A43">
        <v>2048</v>
      </c>
      <c r="B43">
        <f t="shared" si="17"/>
        <v>8136.9187465999994</v>
      </c>
      <c r="C43" s="7">
        <f t="shared" si="15"/>
        <v>13942.890965800001</v>
      </c>
      <c r="D43">
        <f t="shared" si="15"/>
        <v>15394.3840206</v>
      </c>
      <c r="E43" s="7">
        <f t="shared" si="15"/>
        <v>17571.623602799998</v>
      </c>
      <c r="F43">
        <f t="shared" si="15"/>
        <v>22651.849294600001</v>
      </c>
      <c r="G43">
        <f t="shared" si="15"/>
        <v>29909.314568599999</v>
      </c>
      <c r="H43">
        <f t="shared" si="15"/>
        <v>37166.779842599994</v>
      </c>
      <c r="I43">
        <f t="shared" si="15"/>
        <v>44424.245116599996</v>
      </c>
      <c r="J43">
        <f t="shared" si="15"/>
        <v>51681.710390599997</v>
      </c>
      <c r="K43">
        <f t="shared" si="15"/>
        <v>58939.175664599999</v>
      </c>
      <c r="L43">
        <f t="shared" si="15"/>
        <v>66196.640938600001</v>
      </c>
      <c r="M43" s="13">
        <f t="shared" si="15"/>
        <v>73454.106212600003</v>
      </c>
    </row>
    <row r="44" spans="1:13" x14ac:dyDescent="0.25">
      <c r="A44" t="s">
        <v>156</v>
      </c>
    </row>
    <row r="45" spans="1:13" x14ac:dyDescent="0.25">
      <c r="A45" t="s">
        <v>80</v>
      </c>
      <c r="B45">
        <v>10</v>
      </c>
      <c r="C45">
        <v>20</v>
      </c>
      <c r="D45">
        <v>30</v>
      </c>
      <c r="E45">
        <v>40</v>
      </c>
      <c r="F45">
        <v>50</v>
      </c>
      <c r="G45">
        <v>60</v>
      </c>
      <c r="H45">
        <v>70</v>
      </c>
      <c r="I45">
        <v>80</v>
      </c>
      <c r="J45">
        <v>90</v>
      </c>
      <c r="K45">
        <v>100</v>
      </c>
    </row>
    <row r="46" spans="1:13" x14ac:dyDescent="0.25">
      <c r="A46">
        <v>768</v>
      </c>
      <c r="B46">
        <v>5539.4244782800015</v>
      </c>
      <c r="C46">
        <v>11592.562787480003</v>
      </c>
      <c r="D46">
        <v>17645.701096680001</v>
      </c>
      <c r="E46">
        <v>23698.839405880004</v>
      </c>
      <c r="F46">
        <v>29751.977715080004</v>
      </c>
      <c r="G46">
        <v>35805.116024280003</v>
      </c>
      <c r="H46">
        <v>41858.254333480007</v>
      </c>
      <c r="I46">
        <v>47911.39264268001</v>
      </c>
      <c r="J46">
        <v>53964.530951880006</v>
      </c>
      <c r="K46">
        <v>60017.669261080009</v>
      </c>
    </row>
    <row r="47" spans="1:13" x14ac:dyDescent="0.25">
      <c r="A47">
        <v>1024</v>
      </c>
      <c r="B47">
        <v>5741.4238043000005</v>
      </c>
      <c r="C47">
        <v>11911.228031299999</v>
      </c>
      <c r="D47">
        <v>18081.032258299998</v>
      </c>
      <c r="E47">
        <v>24250.836485299998</v>
      </c>
      <c r="F47">
        <v>30420.640712299995</v>
      </c>
      <c r="G47">
        <v>36590.444939299996</v>
      </c>
      <c r="H47">
        <v>42760.249166299996</v>
      </c>
      <c r="I47">
        <v>48930.053393299997</v>
      </c>
      <c r="J47">
        <v>55099.857620299998</v>
      </c>
      <c r="K47">
        <v>61269.661847299998</v>
      </c>
    </row>
    <row r="48" spans="1:13" x14ac:dyDescent="0.25">
      <c r="A48">
        <v>1280</v>
      </c>
      <c r="B48">
        <v>6088.1764927000022</v>
      </c>
      <c r="C48">
        <v>12424.372595700004</v>
      </c>
      <c r="D48">
        <v>18760.568698700004</v>
      </c>
      <c r="E48">
        <v>25096.764801700007</v>
      </c>
      <c r="F48">
        <v>31432.960904700009</v>
      </c>
      <c r="G48">
        <v>37769.157007700014</v>
      </c>
      <c r="H48">
        <v>44105.353110700009</v>
      </c>
      <c r="I48">
        <v>50441.549213700018</v>
      </c>
      <c r="J48">
        <v>56777.745316700013</v>
      </c>
      <c r="K48">
        <v>63113.941419700022</v>
      </c>
    </row>
    <row r="49" spans="1:13" x14ac:dyDescent="0.25">
      <c r="A49">
        <v>1536</v>
      </c>
      <c r="B49">
        <v>6594.4901960999996</v>
      </c>
      <c r="C49">
        <v>13163.701525100001</v>
      </c>
      <c r="D49">
        <v>19732.912854099999</v>
      </c>
      <c r="E49">
        <v>26302.124183100001</v>
      </c>
      <c r="F49">
        <v>32871.335512099999</v>
      </c>
      <c r="G49">
        <v>39440.546841099997</v>
      </c>
      <c r="H49">
        <v>46009.758170099994</v>
      </c>
      <c r="I49">
        <v>52578.969499099992</v>
      </c>
      <c r="J49">
        <v>59148.180828099998</v>
      </c>
      <c r="K49">
        <v>65717.392157099996</v>
      </c>
    </row>
    <row r="50" spans="1:13" x14ac:dyDescent="0.25">
      <c r="A50">
        <v>1792</v>
      </c>
      <c r="B50">
        <v>7339.6924647000014</v>
      </c>
      <c r="C50">
        <v>14214.239647700004</v>
      </c>
      <c r="D50">
        <v>21088.786830700003</v>
      </c>
      <c r="E50">
        <v>27963.334013700005</v>
      </c>
      <c r="F50">
        <v>34837.881196700007</v>
      </c>
      <c r="G50">
        <v>41712.42837970001</v>
      </c>
      <c r="H50">
        <v>48586.975562700012</v>
      </c>
      <c r="I50">
        <v>55461.522745700015</v>
      </c>
      <c r="J50">
        <v>62336.069928700017</v>
      </c>
      <c r="K50">
        <v>69210.617111700019</v>
      </c>
    </row>
    <row r="51" spans="1:13" x14ac:dyDescent="0.25">
      <c r="A51">
        <v>2048</v>
      </c>
      <c r="B51">
        <v>8136.9187465999994</v>
      </c>
      <c r="C51">
        <v>15394.3840206</v>
      </c>
      <c r="D51">
        <v>22651.849294600001</v>
      </c>
      <c r="E51">
        <v>29909.314568599999</v>
      </c>
      <c r="F51">
        <v>37166.779842599994</v>
      </c>
      <c r="G51">
        <v>44424.245116599996</v>
      </c>
      <c r="H51">
        <v>51681.710390599997</v>
      </c>
      <c r="I51">
        <v>58939.175664599999</v>
      </c>
      <c r="J51">
        <v>66196.640938600001</v>
      </c>
      <c r="K51">
        <v>73454.106212600003</v>
      </c>
    </row>
    <row r="52" spans="1:13" x14ac:dyDescent="0.25">
      <c r="A52" t="s">
        <v>157</v>
      </c>
    </row>
    <row r="53" spans="1:13" x14ac:dyDescent="0.25">
      <c r="A53" t="s">
        <v>80</v>
      </c>
      <c r="B53">
        <v>10</v>
      </c>
      <c r="C53">
        <v>20</v>
      </c>
      <c r="D53">
        <v>30</v>
      </c>
      <c r="E53">
        <v>40</v>
      </c>
      <c r="F53">
        <v>50</v>
      </c>
      <c r="G53">
        <v>60</v>
      </c>
      <c r="H53">
        <v>70</v>
      </c>
      <c r="I53">
        <v>80</v>
      </c>
      <c r="J53">
        <v>90</v>
      </c>
      <c r="K53">
        <v>100</v>
      </c>
    </row>
    <row r="54" spans="1:13" x14ac:dyDescent="0.25">
      <c r="A54">
        <v>768</v>
      </c>
      <c r="B54">
        <f>$C10+(3*$B10+$D10+$E10+$F10+$G10+1900)*(B$53-1)</f>
        <v>22639.424478280001</v>
      </c>
      <c r="C54">
        <f t="shared" ref="C54:K54" si="18">$C10+(3*$B10+$D10+$E10+$F10+$G10+1900)*(C$53-1)</f>
        <v>47692.562787480005</v>
      </c>
      <c r="D54">
        <f t="shared" si="18"/>
        <v>72745.701096680015</v>
      </c>
      <c r="E54">
        <f t="shared" si="18"/>
        <v>97798.839405880019</v>
      </c>
      <c r="F54">
        <f t="shared" si="18"/>
        <v>122851.97771508002</v>
      </c>
      <c r="G54">
        <f t="shared" si="18"/>
        <v>147905.11602428003</v>
      </c>
      <c r="H54">
        <f t="shared" si="18"/>
        <v>172958.25433348003</v>
      </c>
      <c r="I54">
        <f t="shared" si="18"/>
        <v>198011.39264268003</v>
      </c>
      <c r="J54">
        <f t="shared" si="18"/>
        <v>223064.53095188003</v>
      </c>
      <c r="K54">
        <f t="shared" si="18"/>
        <v>248117.66926108004</v>
      </c>
    </row>
    <row r="55" spans="1:13" x14ac:dyDescent="0.25">
      <c r="A55">
        <v>1024</v>
      </c>
      <c r="B55">
        <f t="shared" ref="B55:K59" si="19">$C11+(3*$B11+$D11+$E11+$F11+$G11+1900)*(B$53-1)</f>
        <v>22841.423804299997</v>
      </c>
      <c r="C55">
        <f t="shared" si="19"/>
        <v>48011.228031300001</v>
      </c>
      <c r="D55">
        <f t="shared" si="19"/>
        <v>73181.032258300009</v>
      </c>
      <c r="E55">
        <f t="shared" si="19"/>
        <v>98350.836485300009</v>
      </c>
      <c r="F55">
        <f t="shared" si="19"/>
        <v>123520.64071230001</v>
      </c>
      <c r="G55">
        <f t="shared" si="19"/>
        <v>148690.44493930001</v>
      </c>
      <c r="H55">
        <f t="shared" si="19"/>
        <v>173860.2491663</v>
      </c>
      <c r="I55">
        <f t="shared" si="19"/>
        <v>199030.05339330001</v>
      </c>
      <c r="J55">
        <f t="shared" si="19"/>
        <v>224199.8576203</v>
      </c>
      <c r="K55">
        <f t="shared" si="19"/>
        <v>249369.66184730001</v>
      </c>
    </row>
    <row r="56" spans="1:13" x14ac:dyDescent="0.25">
      <c r="A56">
        <v>1280</v>
      </c>
      <c r="B56">
        <f t="shared" si="19"/>
        <v>23188.1764927</v>
      </c>
      <c r="C56">
        <f t="shared" si="19"/>
        <v>48524.372595700006</v>
      </c>
      <c r="D56">
        <f t="shared" si="19"/>
        <v>73860.568698700008</v>
      </c>
      <c r="E56">
        <f t="shared" si="19"/>
        <v>99196.764801700017</v>
      </c>
      <c r="F56">
        <f t="shared" si="19"/>
        <v>124532.96090470001</v>
      </c>
      <c r="G56">
        <f t="shared" si="19"/>
        <v>149869.15700770001</v>
      </c>
      <c r="H56">
        <f t="shared" si="19"/>
        <v>175205.35311070003</v>
      </c>
      <c r="I56">
        <f t="shared" si="19"/>
        <v>200541.54921370003</v>
      </c>
      <c r="J56">
        <f t="shared" si="19"/>
        <v>225877.74531670002</v>
      </c>
      <c r="K56">
        <f t="shared" si="19"/>
        <v>251213.94141970002</v>
      </c>
    </row>
    <row r="57" spans="1:13" x14ac:dyDescent="0.25">
      <c r="A57">
        <v>1536</v>
      </c>
      <c r="B57">
        <f t="shared" si="19"/>
        <v>23694.4901961</v>
      </c>
      <c r="C57">
        <f t="shared" si="19"/>
        <v>49263.701525099998</v>
      </c>
      <c r="D57">
        <f t="shared" si="19"/>
        <v>74832.912854099995</v>
      </c>
      <c r="E57">
        <f t="shared" si="19"/>
        <v>100402.12418309999</v>
      </c>
      <c r="F57">
        <f t="shared" si="19"/>
        <v>125971.33551209999</v>
      </c>
      <c r="G57">
        <f t="shared" si="19"/>
        <v>151540.5468411</v>
      </c>
      <c r="H57">
        <f t="shared" si="19"/>
        <v>177109.75817010002</v>
      </c>
      <c r="I57">
        <f t="shared" si="19"/>
        <v>202678.9694991</v>
      </c>
      <c r="J57">
        <f t="shared" si="19"/>
        <v>228248.18082810001</v>
      </c>
      <c r="K57">
        <f t="shared" si="19"/>
        <v>253817.3921571</v>
      </c>
    </row>
    <row r="58" spans="1:13" x14ac:dyDescent="0.25">
      <c r="A58">
        <v>1792</v>
      </c>
      <c r="B58">
        <f t="shared" si="19"/>
        <v>24439.692464700001</v>
      </c>
      <c r="C58">
        <f t="shared" si="19"/>
        <v>50314.239647700007</v>
      </c>
      <c r="D58">
        <f t="shared" si="19"/>
        <v>76188.786830700017</v>
      </c>
      <c r="E58">
        <f t="shared" si="19"/>
        <v>102063.33401370002</v>
      </c>
      <c r="F58">
        <f t="shared" si="19"/>
        <v>127937.88119670002</v>
      </c>
      <c r="G58">
        <f t="shared" si="19"/>
        <v>153812.42837970002</v>
      </c>
      <c r="H58">
        <f t="shared" si="19"/>
        <v>179686.97556270004</v>
      </c>
      <c r="I58">
        <f t="shared" si="19"/>
        <v>205561.52274570003</v>
      </c>
      <c r="J58">
        <f t="shared" si="19"/>
        <v>231436.06992870005</v>
      </c>
      <c r="K58">
        <f t="shared" si="19"/>
        <v>257310.61711170003</v>
      </c>
    </row>
    <row r="59" spans="1:13" x14ac:dyDescent="0.25">
      <c r="A59">
        <v>2048</v>
      </c>
      <c r="B59">
        <f t="shared" si="19"/>
        <v>25236.9187466</v>
      </c>
      <c r="C59">
        <f t="shared" si="19"/>
        <v>51494.384020600002</v>
      </c>
      <c r="D59">
        <f t="shared" si="19"/>
        <v>77751.849294600004</v>
      </c>
      <c r="E59">
        <f t="shared" si="19"/>
        <v>104009.31456860001</v>
      </c>
      <c r="F59">
        <f t="shared" si="19"/>
        <v>130266.77984260001</v>
      </c>
      <c r="G59">
        <f t="shared" si="19"/>
        <v>156524.24511660001</v>
      </c>
      <c r="H59">
        <f t="shared" si="19"/>
        <v>182781.71039060003</v>
      </c>
      <c r="I59">
        <f t="shared" si="19"/>
        <v>209039.17566460001</v>
      </c>
      <c r="J59">
        <f t="shared" si="19"/>
        <v>235296.64093860003</v>
      </c>
      <c r="K59" s="13">
        <f t="shared" si="19"/>
        <v>261554.10621260002</v>
      </c>
    </row>
    <row r="61" spans="1:13" x14ac:dyDescent="0.25">
      <c r="A61" t="s">
        <v>158</v>
      </c>
    </row>
    <row r="62" spans="1:13" x14ac:dyDescent="0.25">
      <c r="A62" t="s">
        <v>159</v>
      </c>
      <c r="E62" t="s">
        <v>160</v>
      </c>
      <c r="I62" t="s">
        <v>161</v>
      </c>
      <c r="M62" t="s">
        <v>162</v>
      </c>
    </row>
    <row r="63" spans="1:13" x14ac:dyDescent="0.25">
      <c r="A63" t="s">
        <v>126</v>
      </c>
      <c r="B63" t="s">
        <v>127</v>
      </c>
      <c r="C63" t="s">
        <v>163</v>
      </c>
      <c r="E63" t="s">
        <v>164</v>
      </c>
      <c r="I63" t="s">
        <v>126</v>
      </c>
      <c r="J63" t="s">
        <v>127</v>
      </c>
      <c r="K63" t="s">
        <v>163</v>
      </c>
      <c r="M63" t="s">
        <v>165</v>
      </c>
    </row>
    <row r="64" spans="1:13" x14ac:dyDescent="0.25">
      <c r="A64">
        <v>18</v>
      </c>
      <c r="B64">
        <v>10.8</v>
      </c>
      <c r="C64">
        <f>B64*A64</f>
        <v>194.4</v>
      </c>
      <c r="I64">
        <v>23</v>
      </c>
      <c r="J64">
        <v>2.4</v>
      </c>
      <c r="K64">
        <f>J64*I64</f>
        <v>55.199999999999996</v>
      </c>
    </row>
    <row r="65" spans="1:14" x14ac:dyDescent="0.25">
      <c r="A65" t="s">
        <v>166</v>
      </c>
      <c r="B65" t="s">
        <v>167</v>
      </c>
      <c r="C65" t="s">
        <v>168</v>
      </c>
      <c r="D65" t="s">
        <v>169</v>
      </c>
      <c r="E65" t="s">
        <v>170</v>
      </c>
      <c r="F65" t="s">
        <v>171</v>
      </c>
      <c r="I65" t="s">
        <v>166</v>
      </c>
      <c r="J65" t="s">
        <v>167</v>
      </c>
      <c r="K65" t="s">
        <v>168</v>
      </c>
      <c r="L65" t="s">
        <v>169</v>
      </c>
      <c r="M65" t="s">
        <v>170</v>
      </c>
    </row>
    <row r="66" spans="1:14" x14ac:dyDescent="0.25">
      <c r="A66">
        <v>768</v>
      </c>
      <c r="B66">
        <v>6.3299640000000004</v>
      </c>
      <c r="C66">
        <f>B66/(10*$C$64)</f>
        <v>3.2561543209876547E-3</v>
      </c>
      <c r="D66">
        <v>0.48284500000000002</v>
      </c>
      <c r="E66">
        <f>D66/(10*$B$64)</f>
        <v>4.470787037037037E-3</v>
      </c>
      <c r="F66">
        <f>C66+E66</f>
        <v>7.7269413580246917E-3</v>
      </c>
      <c r="I66">
        <v>768</v>
      </c>
      <c r="J66">
        <v>6.3299640000000004</v>
      </c>
      <c r="K66">
        <f>J66/(10*$K$64)</f>
        <v>1.1467326086956522E-2</v>
      </c>
      <c r="L66">
        <v>0.48284500000000002</v>
      </c>
      <c r="M66">
        <f>L66/(10*$J$64)</f>
        <v>2.0118541666666667E-2</v>
      </c>
    </row>
    <row r="67" spans="1:14" x14ac:dyDescent="0.25">
      <c r="A67">
        <v>1024</v>
      </c>
      <c r="B67">
        <v>13.861791999999999</v>
      </c>
      <c r="C67">
        <f t="shared" ref="C67:C71" si="20">B67/(10*$C$64)</f>
        <v>7.1305514403292181E-3</v>
      </c>
      <c r="D67">
        <v>0.45466099999999998</v>
      </c>
      <c r="E67">
        <f t="shared" ref="E67:E71" si="21">D67/(10*$B$64)</f>
        <v>4.2098240740740742E-3</v>
      </c>
      <c r="F67">
        <f t="shared" ref="F67:F71" si="22">C67+E67</f>
        <v>1.1340375514403292E-2</v>
      </c>
      <c r="I67">
        <v>1024</v>
      </c>
      <c r="J67">
        <v>13.861791999999999</v>
      </c>
      <c r="K67">
        <f t="shared" ref="K67:K71" si="23">J67/(10*$K$64)</f>
        <v>2.5111942028985507E-2</v>
      </c>
      <c r="L67">
        <v>0.45466099999999998</v>
      </c>
      <c r="M67">
        <f t="shared" ref="M67:M71" si="24">L67/(10*$J$64)</f>
        <v>1.8944208333333334E-2</v>
      </c>
    </row>
    <row r="68" spans="1:14" x14ac:dyDescent="0.25">
      <c r="A68">
        <v>1280</v>
      </c>
      <c r="B68">
        <v>26.137363000000001</v>
      </c>
      <c r="C68">
        <f t="shared" si="20"/>
        <v>1.3445145576131688E-2</v>
      </c>
      <c r="D68">
        <v>0.51750300000000005</v>
      </c>
      <c r="E68">
        <f t="shared" si="21"/>
        <v>4.7916944444444448E-3</v>
      </c>
      <c r="F68">
        <f t="shared" si="22"/>
        <v>1.8236840020576132E-2</v>
      </c>
      <c r="I68">
        <v>1280</v>
      </c>
      <c r="J68">
        <v>26.137363000000001</v>
      </c>
      <c r="K68">
        <f t="shared" si="23"/>
        <v>4.7350295289855071E-2</v>
      </c>
      <c r="L68">
        <v>0.51750300000000005</v>
      </c>
      <c r="M68">
        <f t="shared" si="24"/>
        <v>2.1562625000000002E-2</v>
      </c>
    </row>
    <row r="69" spans="1:14" x14ac:dyDescent="0.25">
      <c r="A69">
        <v>1536</v>
      </c>
      <c r="B69">
        <v>44.377803</v>
      </c>
      <c r="C69">
        <f t="shared" si="20"/>
        <v>2.2828087962962963E-2</v>
      </c>
      <c r="D69">
        <v>0.63789899999999999</v>
      </c>
      <c r="E69">
        <f t="shared" si="21"/>
        <v>5.9064722222222218E-3</v>
      </c>
      <c r="F69">
        <f t="shared" si="22"/>
        <v>2.8734560185185186E-2</v>
      </c>
      <c r="I69">
        <v>1536</v>
      </c>
      <c r="J69">
        <v>44.377803</v>
      </c>
      <c r="K69">
        <f t="shared" si="23"/>
        <v>8.0394570652173911E-2</v>
      </c>
      <c r="L69">
        <v>0.63789899999999999</v>
      </c>
      <c r="M69">
        <f t="shared" si="24"/>
        <v>2.6579124999999999E-2</v>
      </c>
    </row>
    <row r="70" spans="1:14" x14ac:dyDescent="0.25">
      <c r="A70">
        <v>1792</v>
      </c>
      <c r="B70">
        <v>69.806055999999998</v>
      </c>
      <c r="C70">
        <f t="shared" si="20"/>
        <v>3.5908465020576132E-2</v>
      </c>
      <c r="D70">
        <v>0.80747899999999995</v>
      </c>
      <c r="E70">
        <f t="shared" si="21"/>
        <v>7.4766574074074067E-3</v>
      </c>
      <c r="F70">
        <f t="shared" si="22"/>
        <v>4.3385122427983536E-2</v>
      </c>
      <c r="I70">
        <v>1792</v>
      </c>
      <c r="J70">
        <v>69.806055999999998</v>
      </c>
      <c r="K70">
        <f t="shared" si="23"/>
        <v>0.12646024637681158</v>
      </c>
      <c r="L70">
        <v>0.80747899999999995</v>
      </c>
      <c r="M70">
        <f t="shared" si="24"/>
        <v>3.3644958333333329E-2</v>
      </c>
    </row>
    <row r="71" spans="1:14" x14ac:dyDescent="0.25">
      <c r="A71">
        <v>2048</v>
      </c>
      <c r="B71">
        <v>102.77442600000001</v>
      </c>
      <c r="C71">
        <f t="shared" si="20"/>
        <v>5.2867503086419756E-2</v>
      </c>
      <c r="D71">
        <v>0.98223000000000005</v>
      </c>
      <c r="E71">
        <f t="shared" si="21"/>
        <v>9.0947222222222228E-3</v>
      </c>
      <c r="F71">
        <f t="shared" si="22"/>
        <v>6.1962225308641983E-2</v>
      </c>
      <c r="I71">
        <v>2048</v>
      </c>
      <c r="J71">
        <v>102.77442600000001</v>
      </c>
      <c r="K71">
        <f t="shared" si="23"/>
        <v>0.1861855543478261</v>
      </c>
      <c r="L71">
        <v>0.98223000000000005</v>
      </c>
      <c r="M71">
        <f t="shared" si="24"/>
        <v>4.0926250000000004E-2</v>
      </c>
    </row>
    <row r="74" spans="1:14" x14ac:dyDescent="0.25">
      <c r="A74" t="s">
        <v>172</v>
      </c>
      <c r="I74" t="s">
        <v>173</v>
      </c>
      <c r="J74">
        <v>1792</v>
      </c>
      <c r="K74">
        <v>1536</v>
      </c>
      <c r="L74">
        <v>1280</v>
      </c>
      <c r="M74">
        <v>1024</v>
      </c>
      <c r="N74">
        <v>768</v>
      </c>
    </row>
    <row r="75" spans="1:14" x14ac:dyDescent="0.25">
      <c r="A75" t="s">
        <v>125</v>
      </c>
      <c r="B75" t="s">
        <v>174</v>
      </c>
      <c r="C75" t="s">
        <v>175</v>
      </c>
      <c r="D75" t="s">
        <v>176</v>
      </c>
      <c r="E75" t="s">
        <v>177</v>
      </c>
      <c r="F75" t="s">
        <v>178</v>
      </c>
      <c r="G75" t="s">
        <v>179</v>
      </c>
      <c r="H75" t="s">
        <v>180</v>
      </c>
      <c r="I75" t="s">
        <v>181</v>
      </c>
    </row>
    <row r="76" spans="1:14" x14ac:dyDescent="0.25">
      <c r="A76" t="s">
        <v>182</v>
      </c>
      <c r="B76">
        <v>18</v>
      </c>
      <c r="C76">
        <v>29</v>
      </c>
      <c r="D76">
        <f>20*60</f>
        <v>1200</v>
      </c>
      <c r="E76">
        <f>29/18</f>
        <v>1.6111111111111112</v>
      </c>
      <c r="F76">
        <f>B76*C76</f>
        <v>522</v>
      </c>
      <c r="G76">
        <f>D76/F76</f>
        <v>2.2988505747126435</v>
      </c>
      <c r="H76">
        <f>G76*1.61</f>
        <v>3.7011494252873565</v>
      </c>
      <c r="I76">
        <f>($B$71*C76+$D$71*(B76-1)*C76)/(10*D76)</f>
        <v>0.28872481200000005</v>
      </c>
    </row>
    <row r="77" spans="1:14" x14ac:dyDescent="0.25">
      <c r="A77" t="s">
        <v>183</v>
      </c>
      <c r="B77">
        <v>23</v>
      </c>
      <c r="C77">
        <v>77</v>
      </c>
      <c r="D77">
        <f>44*60</f>
        <v>2640</v>
      </c>
      <c r="E77">
        <f>77/23</f>
        <v>3.347826086956522</v>
      </c>
      <c r="F77">
        <f>B77*C77</f>
        <v>1771</v>
      </c>
      <c r="G77">
        <f>D77/F77</f>
        <v>1.4906832298136645</v>
      </c>
      <c r="H77">
        <f>G77*1.61</f>
        <v>2.4</v>
      </c>
      <c r="I77">
        <f t="shared" ref="I77:I87" si="25">($B$71*C77+$D$71*(B77-1)*C77)/(10*D77)</f>
        <v>0.36278516750000006</v>
      </c>
    </row>
    <row r="78" spans="1:14" x14ac:dyDescent="0.25">
      <c r="A78" t="s">
        <v>184</v>
      </c>
      <c r="B78">
        <v>100</v>
      </c>
      <c r="C78">
        <f>ROUND(E78*B78,0)</f>
        <v>248</v>
      </c>
      <c r="D78">
        <f>(D76+D77)/2</f>
        <v>1920</v>
      </c>
      <c r="E78">
        <f>(E76+E77)/2</f>
        <v>2.4794685990338166</v>
      </c>
      <c r="F78">
        <f>B78*C78</f>
        <v>24800</v>
      </c>
      <c r="G78">
        <f>D78/F78</f>
        <v>7.7419354838709681E-2</v>
      </c>
      <c r="H78">
        <f>G78*1.61</f>
        <v>0.12464516129032259</v>
      </c>
      <c r="I78">
        <f t="shared" si="25"/>
        <v>2.5835296149999998</v>
      </c>
      <c r="J78">
        <f>($B$70*C78+$D$70*(B78-1)*C78)/(10*D78)</f>
        <v>1.9342253279166668</v>
      </c>
      <c r="K78">
        <f>($B$69*C78+$D$69*(B78-1)*C78)/(10*D78)</f>
        <v>1.3889266349999998</v>
      </c>
      <c r="L78">
        <f>($B$68*C78+$D$68*(B78-1)*C78)/(10*D78)</f>
        <v>0.99936456666666662</v>
      </c>
      <c r="M78">
        <f>($B$67*C78+$D$67*(B78-1)*C78)/(10*D78)</f>
        <v>0.76044590041666671</v>
      </c>
      <c r="N78">
        <f>($B$66*C78+$D$66*(B78-1)*C78)/(10*D78)</f>
        <v>0.69920007875000012</v>
      </c>
    </row>
    <row r="79" spans="1:14" x14ac:dyDescent="0.25">
      <c r="B79">
        <v>200</v>
      </c>
      <c r="C79">
        <f t="shared" ref="C79:C87" si="26">ROUND(E79*B79,0)</f>
        <v>496</v>
      </c>
      <c r="D79">
        <v>1920</v>
      </c>
      <c r="E79">
        <f>E78</f>
        <v>2.4794685990338166</v>
      </c>
      <c r="F79">
        <f t="shared" ref="F79:F87" si="27">B79*C79</f>
        <v>99200</v>
      </c>
      <c r="G79">
        <f t="shared" ref="G79:G87" si="28">D79/F79</f>
        <v>1.935483870967742E-2</v>
      </c>
      <c r="H79">
        <f t="shared" ref="H79:H87" si="29">G79*1.61</f>
        <v>3.1161290322580647E-2</v>
      </c>
      <c r="I79">
        <f t="shared" si="25"/>
        <v>7.7044867300000002</v>
      </c>
      <c r="J79">
        <f t="shared" ref="J79:J87" si="30">($B$70*C79+$D$70*(B79-1)*C79)/(10*D79)</f>
        <v>5.9544380725000003</v>
      </c>
      <c r="K79">
        <f t="shared" ref="K79:K87" si="31">($B$69*C79+$D$69*(B79-1)*C79)/(10*D79)</f>
        <v>4.4257590200000001</v>
      </c>
      <c r="L79">
        <f t="shared" ref="L79:L87" si="32">($B$68*C79+$D$68*(B79-1)*C79)/(10*D79)</f>
        <v>3.3356118833333337</v>
      </c>
      <c r="M79">
        <f t="shared" ref="M79:M87" si="33">($B$67*C79+$D$67*(B79-1)*C79)/(10*D79)</f>
        <v>2.6954327175000001</v>
      </c>
      <c r="N79">
        <f t="shared" ref="N79:N87" si="34">($B$66*C79+$D$66*(B79-1)*C79)/(10*D79)</f>
        <v>2.6457497408333337</v>
      </c>
    </row>
    <row r="80" spans="1:14" x14ac:dyDescent="0.25">
      <c r="B80">
        <v>300</v>
      </c>
      <c r="C80">
        <f t="shared" si="26"/>
        <v>744</v>
      </c>
      <c r="D80">
        <f t="shared" ref="D80:E87" si="35">(D78+D79)/2</f>
        <v>1920</v>
      </c>
      <c r="E80">
        <f t="shared" si="35"/>
        <v>2.4794685990338166</v>
      </c>
      <c r="F80">
        <f t="shared" si="27"/>
        <v>223200</v>
      </c>
      <c r="G80">
        <f t="shared" si="28"/>
        <v>8.6021505376344086E-3</v>
      </c>
      <c r="H80">
        <f t="shared" si="29"/>
        <v>1.3849462365591399E-2</v>
      </c>
      <c r="I80">
        <f t="shared" si="25"/>
        <v>15.362871345</v>
      </c>
      <c r="J80">
        <f t="shared" si="30"/>
        <v>12.06063823375</v>
      </c>
      <c r="K80">
        <f t="shared" si="31"/>
        <v>9.1104971549999991</v>
      </c>
      <c r="L80">
        <f t="shared" si="32"/>
        <v>7.0087419500000001</v>
      </c>
      <c r="M80">
        <f t="shared" si="33"/>
        <v>5.8049604512499995</v>
      </c>
      <c r="N80">
        <f t="shared" si="34"/>
        <v>5.8396489862500003</v>
      </c>
    </row>
    <row r="81" spans="1:14" x14ac:dyDescent="0.25">
      <c r="B81">
        <v>400</v>
      </c>
      <c r="C81">
        <f t="shared" si="26"/>
        <v>992</v>
      </c>
      <c r="D81">
        <f t="shared" si="35"/>
        <v>1920</v>
      </c>
      <c r="E81">
        <f t="shared" si="35"/>
        <v>2.4794685990338166</v>
      </c>
      <c r="F81">
        <f t="shared" si="27"/>
        <v>396800</v>
      </c>
      <c r="G81">
        <f t="shared" si="28"/>
        <v>4.8387096774193551E-3</v>
      </c>
      <c r="H81">
        <f t="shared" si="29"/>
        <v>7.7903225806451619E-3</v>
      </c>
      <c r="I81">
        <f t="shared" si="25"/>
        <v>25.558683460000001</v>
      </c>
      <c r="J81">
        <f t="shared" si="30"/>
        <v>20.252825811666668</v>
      </c>
      <c r="K81">
        <f t="shared" si="31"/>
        <v>15.44314104</v>
      </c>
      <c r="L81">
        <f t="shared" si="32"/>
        <v>12.018754766666667</v>
      </c>
      <c r="M81">
        <f t="shared" si="33"/>
        <v>10.089029101666666</v>
      </c>
      <c r="N81">
        <f t="shared" si="34"/>
        <v>10.280897814999999</v>
      </c>
    </row>
    <row r="82" spans="1:14" x14ac:dyDescent="0.25">
      <c r="B82">
        <v>500</v>
      </c>
      <c r="C82">
        <f t="shared" si="26"/>
        <v>1240</v>
      </c>
      <c r="D82">
        <f t="shared" si="35"/>
        <v>1920</v>
      </c>
      <c r="E82">
        <f t="shared" si="35"/>
        <v>2.4794685990338166</v>
      </c>
      <c r="F82">
        <f t="shared" si="27"/>
        <v>620000</v>
      </c>
      <c r="G82">
        <f t="shared" si="28"/>
        <v>3.096774193548387E-3</v>
      </c>
      <c r="H82">
        <f t="shared" si="29"/>
        <v>4.9858064516129031E-3</v>
      </c>
      <c r="I82">
        <f t="shared" si="25"/>
        <v>38.291923075000007</v>
      </c>
      <c r="J82">
        <f t="shared" si="30"/>
        <v>30.531000806250002</v>
      </c>
      <c r="K82">
        <f t="shared" si="31"/>
        <v>23.423690675</v>
      </c>
      <c r="L82">
        <f t="shared" si="32"/>
        <v>18.365650333333335</v>
      </c>
      <c r="M82">
        <f t="shared" si="33"/>
        <v>15.547638668749999</v>
      </c>
      <c r="N82">
        <f t="shared" si="34"/>
        <v>15.969496227083333</v>
      </c>
    </row>
    <row r="83" spans="1:14" x14ac:dyDescent="0.25">
      <c r="B83">
        <v>600</v>
      </c>
      <c r="C83">
        <f t="shared" si="26"/>
        <v>1488</v>
      </c>
      <c r="D83">
        <f t="shared" si="35"/>
        <v>1920</v>
      </c>
      <c r="E83">
        <f t="shared" si="35"/>
        <v>2.4794685990338166</v>
      </c>
      <c r="F83">
        <f t="shared" si="27"/>
        <v>892800</v>
      </c>
      <c r="G83">
        <f t="shared" si="28"/>
        <v>2.1505376344086021E-3</v>
      </c>
      <c r="H83">
        <f t="shared" si="29"/>
        <v>3.4623655913978498E-3</v>
      </c>
      <c r="I83">
        <f t="shared" si="25"/>
        <v>53.562590189999995</v>
      </c>
      <c r="J83">
        <f t="shared" si="30"/>
        <v>42.895163217499999</v>
      </c>
      <c r="K83">
        <f t="shared" si="31"/>
        <v>33.052146059999998</v>
      </c>
      <c r="L83">
        <f t="shared" si="32"/>
        <v>26.049428650000003</v>
      </c>
      <c r="M83">
        <f t="shared" si="33"/>
        <v>22.180789152499997</v>
      </c>
      <c r="N83">
        <f t="shared" si="34"/>
        <v>22.905444222500002</v>
      </c>
    </row>
    <row r="84" spans="1:14" x14ac:dyDescent="0.25">
      <c r="B84">
        <v>700</v>
      </c>
      <c r="C84">
        <f t="shared" si="26"/>
        <v>1736</v>
      </c>
      <c r="D84">
        <f t="shared" si="35"/>
        <v>1920</v>
      </c>
      <c r="E84">
        <f t="shared" si="35"/>
        <v>2.4794685990338166</v>
      </c>
      <c r="F84">
        <f t="shared" si="27"/>
        <v>1215200</v>
      </c>
      <c r="G84">
        <f t="shared" si="28"/>
        <v>1.5799868334430546E-3</v>
      </c>
      <c r="H84">
        <f t="shared" si="29"/>
        <v>2.5437788018433179E-3</v>
      </c>
      <c r="I84">
        <f t="shared" si="25"/>
        <v>71.37068480500001</v>
      </c>
      <c r="J84">
        <f t="shared" si="30"/>
        <v>57.345313045416674</v>
      </c>
      <c r="K84">
        <f t="shared" si="31"/>
        <v>44.328507194999993</v>
      </c>
      <c r="L84">
        <f t="shared" si="32"/>
        <v>35.070089716666665</v>
      </c>
      <c r="M84">
        <f t="shared" si="33"/>
        <v>29.98848055291667</v>
      </c>
      <c r="N84">
        <f t="shared" si="34"/>
        <v>31.088741801250006</v>
      </c>
    </row>
    <row r="85" spans="1:14" x14ac:dyDescent="0.25">
      <c r="B85">
        <v>800</v>
      </c>
      <c r="C85">
        <f t="shared" si="26"/>
        <v>1984</v>
      </c>
      <c r="D85">
        <f t="shared" si="35"/>
        <v>1920</v>
      </c>
      <c r="E85">
        <f t="shared" si="35"/>
        <v>2.4794685990338166</v>
      </c>
      <c r="F85">
        <f t="shared" si="27"/>
        <v>1587200</v>
      </c>
      <c r="G85">
        <f t="shared" si="28"/>
        <v>1.2096774193548388E-3</v>
      </c>
      <c r="H85">
        <f t="shared" si="29"/>
        <v>1.9475806451612905E-3</v>
      </c>
      <c r="I85">
        <f t="shared" si="25"/>
        <v>91.716206920000019</v>
      </c>
      <c r="J85">
        <f t="shared" si="30"/>
        <v>73.881450289999989</v>
      </c>
      <c r="K85">
        <f t="shared" si="31"/>
        <v>57.252774080000002</v>
      </c>
      <c r="L85">
        <f t="shared" si="32"/>
        <v>45.427633533333335</v>
      </c>
      <c r="M85">
        <f t="shared" si="33"/>
        <v>38.97071287</v>
      </c>
      <c r="N85">
        <f t="shared" si="34"/>
        <v>40.519388963333334</v>
      </c>
    </row>
    <row r="86" spans="1:14" x14ac:dyDescent="0.25">
      <c r="B86">
        <v>900</v>
      </c>
      <c r="C86">
        <f t="shared" si="26"/>
        <v>2232</v>
      </c>
      <c r="D86">
        <f t="shared" si="35"/>
        <v>1920</v>
      </c>
      <c r="E86">
        <f t="shared" si="35"/>
        <v>2.4794685990338166</v>
      </c>
      <c r="F86">
        <f t="shared" si="27"/>
        <v>2008800</v>
      </c>
      <c r="G86">
        <f t="shared" si="28"/>
        <v>9.5579450418160092E-4</v>
      </c>
      <c r="H86">
        <f t="shared" si="29"/>
        <v>1.5388291517323776E-3</v>
      </c>
      <c r="I86">
        <f t="shared" si="25"/>
        <v>114.59915653500001</v>
      </c>
      <c r="J86">
        <f t="shared" si="30"/>
        <v>92.503574951249988</v>
      </c>
      <c r="K86">
        <f t="shared" si="31"/>
        <v>71.824946714999996</v>
      </c>
      <c r="L86">
        <f t="shared" si="32"/>
        <v>57.122060100000006</v>
      </c>
      <c r="M86">
        <f t="shared" si="33"/>
        <v>49.127486103749995</v>
      </c>
      <c r="N86">
        <f t="shared" si="34"/>
        <v>51.197385708750005</v>
      </c>
    </row>
    <row r="87" spans="1:14" x14ac:dyDescent="0.25">
      <c r="B87">
        <v>1000</v>
      </c>
      <c r="C87">
        <f t="shared" si="26"/>
        <v>2479</v>
      </c>
      <c r="D87">
        <f t="shared" si="35"/>
        <v>1920</v>
      </c>
      <c r="E87">
        <f t="shared" si="35"/>
        <v>2.4794685990338166</v>
      </c>
      <c r="F87">
        <f t="shared" si="27"/>
        <v>2479000</v>
      </c>
      <c r="G87">
        <f t="shared" si="28"/>
        <v>7.7450584913271476E-4</v>
      </c>
      <c r="H87">
        <f t="shared" si="29"/>
        <v>1.2469544171036708E-3</v>
      </c>
      <c r="I87">
        <f t="shared" si="25"/>
        <v>139.96307416062501</v>
      </c>
      <c r="J87">
        <f t="shared" si="30"/>
        <v>113.16603715536459</v>
      </c>
      <c r="K87">
        <f t="shared" si="31"/>
        <v>88.009523073750003</v>
      </c>
      <c r="L87">
        <f t="shared" si="32"/>
        <v>70.125081767708338</v>
      </c>
      <c r="M87">
        <f t="shared" si="33"/>
        <v>60.434421705677074</v>
      </c>
      <c r="N87">
        <f t="shared" si="34"/>
        <v>63.097279322968753</v>
      </c>
    </row>
    <row r="89" spans="1:14" x14ac:dyDescent="0.25">
      <c r="A89" t="s">
        <v>72</v>
      </c>
      <c r="B89">
        <v>2048</v>
      </c>
      <c r="C89">
        <v>1792</v>
      </c>
      <c r="D89">
        <v>1536</v>
      </c>
      <c r="E89">
        <v>1280</v>
      </c>
      <c r="F89">
        <v>1024</v>
      </c>
      <c r="G89">
        <v>768</v>
      </c>
    </row>
    <row r="90" spans="1:14" x14ac:dyDescent="0.25">
      <c r="A90">
        <v>100</v>
      </c>
      <c r="B90">
        <v>2.5835296149999998</v>
      </c>
      <c r="C90">
        <v>1.9342253279166668</v>
      </c>
      <c r="D90">
        <v>1.3889266349999998</v>
      </c>
      <c r="E90">
        <v>0.99936456666666662</v>
      </c>
      <c r="F90">
        <v>0.76044590041666671</v>
      </c>
      <c r="G90">
        <v>0.69920007875000012</v>
      </c>
    </row>
    <row r="91" spans="1:14" x14ac:dyDescent="0.25">
      <c r="A91">
        <v>200</v>
      </c>
      <c r="B91">
        <v>9.0558785556250019</v>
      </c>
      <c r="C91">
        <v>6.998865718281249</v>
      </c>
      <c r="D91">
        <v>5.2020514287499999</v>
      </c>
      <c r="E91">
        <v>3.9206889677083336</v>
      </c>
      <c r="F91">
        <v>3.1682203110937501</v>
      </c>
      <c r="G91">
        <v>3.1098227800520837</v>
      </c>
    </row>
    <row r="92" spans="1:14" x14ac:dyDescent="0.25">
      <c r="A92">
        <v>300</v>
      </c>
      <c r="B92">
        <v>16.705057685625004</v>
      </c>
      <c r="C92">
        <v>13.114323025677082</v>
      </c>
      <c r="D92">
        <v>9.9064411268749986</v>
      </c>
      <c r="E92">
        <v>7.621064835416667</v>
      </c>
      <c r="F92">
        <v>6.312114254114582</v>
      </c>
      <c r="G92">
        <v>6.3498333734895835</v>
      </c>
    </row>
    <row r="93" spans="1:14" x14ac:dyDescent="0.25">
      <c r="A93">
        <v>400</v>
      </c>
      <c r="B93">
        <v>28.908107703750005</v>
      </c>
      <c r="C93">
        <v>22.906925968437498</v>
      </c>
      <c r="D93">
        <v>17.466939764999999</v>
      </c>
      <c r="E93">
        <v>13.593793193750001</v>
      </c>
      <c r="F93">
        <v>11.411180092812499</v>
      </c>
      <c r="G93">
        <v>11.628192891562502</v>
      </c>
    </row>
    <row r="94" spans="1:14" x14ac:dyDescent="0.25">
      <c r="A94">
        <v>500</v>
      </c>
      <c r="B94">
        <v>42.460801796875003</v>
      </c>
      <c r="C94">
        <v>33.854940410156246</v>
      </c>
      <c r="D94">
        <v>25.973850546874999</v>
      </c>
      <c r="E94">
        <v>20.365136458333339</v>
      </c>
      <c r="F94">
        <v>17.240325136718749</v>
      </c>
      <c r="G94">
        <v>17.708110735677081</v>
      </c>
    </row>
    <row r="95" spans="1:14" x14ac:dyDescent="0.25">
      <c r="A95">
        <v>600</v>
      </c>
      <c r="B95">
        <v>60.005939413125006</v>
      </c>
      <c r="C95">
        <v>48.05526685723958</v>
      </c>
      <c r="D95">
        <v>37.028177071249992</v>
      </c>
      <c r="E95">
        <v>29.183062876041671</v>
      </c>
      <c r="F95">
        <v>24.849042686302081</v>
      </c>
      <c r="G95">
        <v>25.660870644427085</v>
      </c>
    </row>
    <row r="96" spans="1:14" x14ac:dyDescent="0.25">
      <c r="A96">
        <v>700</v>
      </c>
      <c r="B96">
        <v>79.552001784375008</v>
      </c>
      <c r="C96">
        <v>63.918882916406254</v>
      </c>
      <c r="D96">
        <v>49.409943215624999</v>
      </c>
      <c r="E96">
        <v>39.090220968750003</v>
      </c>
      <c r="F96">
        <v>33.426100155468752</v>
      </c>
      <c r="G96">
        <v>34.652485821093755</v>
      </c>
    </row>
    <row r="97" spans="1:7" x14ac:dyDescent="0.25">
      <c r="A97">
        <v>800</v>
      </c>
      <c r="B97">
        <v>100</v>
      </c>
      <c r="C97">
        <v>82.558052062968741</v>
      </c>
      <c r="D97">
        <v>63.976512164999995</v>
      </c>
      <c r="E97">
        <v>50.762632834375005</v>
      </c>
      <c r="F97">
        <v>43.547414532656255</v>
      </c>
      <c r="G97">
        <v>45.27796639703125</v>
      </c>
    </row>
    <row r="98" spans="1:7" x14ac:dyDescent="0.25">
      <c r="A98">
        <v>900</v>
      </c>
      <c r="B98">
        <v>100</v>
      </c>
      <c r="C98">
        <v>100</v>
      </c>
      <c r="D98">
        <v>80.159472341875002</v>
      </c>
      <c r="E98">
        <v>63.750471195833342</v>
      </c>
      <c r="F98">
        <v>54.828211417760407</v>
      </c>
      <c r="G98">
        <v>57.138300985885422</v>
      </c>
    </row>
    <row r="99" spans="1:7" x14ac:dyDescent="0.25">
      <c r="A99">
        <v>1000</v>
      </c>
      <c r="B99">
        <v>100</v>
      </c>
      <c r="C99">
        <v>100</v>
      </c>
      <c r="D99">
        <v>98.305110686250003</v>
      </c>
      <c r="E99">
        <v>78.328499965624999</v>
      </c>
      <c r="F99">
        <v>67.504200767656243</v>
      </c>
      <c r="G99">
        <v>70.478566537031256</v>
      </c>
    </row>
    <row r="106" spans="1:7" x14ac:dyDescent="0.25">
      <c r="A106" t="s">
        <v>185</v>
      </c>
    </row>
    <row r="107" spans="1:7" x14ac:dyDescent="0.25">
      <c r="A107" t="s">
        <v>186</v>
      </c>
    </row>
    <row r="108" spans="1:7" x14ac:dyDescent="0.25">
      <c r="A108" t="s">
        <v>187</v>
      </c>
    </row>
    <row r="109" spans="1:7" x14ac:dyDescent="0.25">
      <c r="A109" t="s">
        <v>188</v>
      </c>
    </row>
    <row r="110" spans="1:7" x14ac:dyDescent="0.25">
      <c r="A110" t="s">
        <v>189</v>
      </c>
    </row>
    <row r="111" spans="1:7" x14ac:dyDescent="0.25">
      <c r="A111" t="s">
        <v>190</v>
      </c>
    </row>
    <row r="112" spans="1:7" x14ac:dyDescent="0.25">
      <c r="A112" t="s">
        <v>191</v>
      </c>
    </row>
    <row r="113" spans="1:11" x14ac:dyDescent="0.25">
      <c r="A113" t="s">
        <v>192</v>
      </c>
    </row>
    <row r="114" spans="1:11" x14ac:dyDescent="0.25">
      <c r="A114" t="s">
        <v>193</v>
      </c>
    </row>
    <row r="115" spans="1:11" x14ac:dyDescent="0.25">
      <c r="B115" t="s">
        <v>194</v>
      </c>
      <c r="E115">
        <f>D79</f>
        <v>1920</v>
      </c>
    </row>
    <row r="116" spans="1:11" x14ac:dyDescent="0.25">
      <c r="B116" t="s">
        <v>195</v>
      </c>
      <c r="E116">
        <v>50</v>
      </c>
      <c r="G116" t="s">
        <v>196</v>
      </c>
    </row>
    <row r="117" spans="1:11" x14ac:dyDescent="0.25">
      <c r="B117" t="s">
        <v>197</v>
      </c>
      <c r="E117">
        <f>E80</f>
        <v>2.4794685990338166</v>
      </c>
    </row>
    <row r="119" spans="1:11" x14ac:dyDescent="0.25">
      <c r="B119" t="s">
        <v>198</v>
      </c>
      <c r="E119" s="7">
        <f>SQRT((E115*E116*1000000/(1500*8*E117))-1)</f>
        <v>1796.2451970946861</v>
      </c>
    </row>
    <row r="122" spans="1:11" x14ac:dyDescent="0.25">
      <c r="A122" t="s">
        <v>199</v>
      </c>
    </row>
    <row r="123" spans="1:11" x14ac:dyDescent="0.25">
      <c r="A123" t="s">
        <v>80</v>
      </c>
      <c r="B123">
        <v>10</v>
      </c>
      <c r="C123">
        <v>20</v>
      </c>
      <c r="D123">
        <v>30</v>
      </c>
      <c r="E123">
        <v>40</v>
      </c>
      <c r="F123">
        <v>50</v>
      </c>
      <c r="G123">
        <v>60</v>
      </c>
      <c r="H123">
        <v>70</v>
      </c>
      <c r="I123">
        <v>80</v>
      </c>
      <c r="J123">
        <v>90</v>
      </c>
      <c r="K123">
        <v>100</v>
      </c>
    </row>
    <row r="124" spans="1:11" x14ac:dyDescent="0.25">
      <c r="A124">
        <v>768</v>
      </c>
      <c r="B124">
        <f>$E10+$G10*(B$123-1)</f>
        <v>10.675568999999999</v>
      </c>
      <c r="C124">
        <f t="shared" ref="C124:K124" si="36">$E10+$G10*(C$123-1)</f>
        <v>15.504019000000001</v>
      </c>
      <c r="D124">
        <f t="shared" si="36"/>
        <v>20.332469000000003</v>
      </c>
      <c r="E124">
        <f t="shared" si="36"/>
        <v>25.160919</v>
      </c>
      <c r="F124">
        <f t="shared" si="36"/>
        <v>29.989369</v>
      </c>
      <c r="G124">
        <f t="shared" si="36"/>
        <v>34.817819</v>
      </c>
      <c r="H124">
        <f t="shared" si="36"/>
        <v>39.646269000000004</v>
      </c>
      <c r="I124">
        <f t="shared" si="36"/>
        <v>44.474719000000007</v>
      </c>
      <c r="J124">
        <f t="shared" si="36"/>
        <v>49.303168999999997</v>
      </c>
      <c r="K124">
        <f t="shared" si="36"/>
        <v>54.131619000000001</v>
      </c>
    </row>
    <row r="125" spans="1:11" x14ac:dyDescent="0.25">
      <c r="A125">
        <v>1024</v>
      </c>
      <c r="B125">
        <f t="shared" ref="B125:K129" si="37">$E11+$G11*(B$123-1)</f>
        <v>17.953741000000001</v>
      </c>
      <c r="C125">
        <f t="shared" si="37"/>
        <v>22.500350999999998</v>
      </c>
      <c r="D125">
        <f t="shared" si="37"/>
        <v>27.046961</v>
      </c>
      <c r="E125">
        <f t="shared" si="37"/>
        <v>31.593570999999997</v>
      </c>
      <c r="F125">
        <f t="shared" si="37"/>
        <v>36.140180999999998</v>
      </c>
      <c r="G125">
        <f t="shared" si="37"/>
        <v>40.686790999999999</v>
      </c>
      <c r="H125">
        <f t="shared" si="37"/>
        <v>45.233401000000001</v>
      </c>
      <c r="I125">
        <f t="shared" si="37"/>
        <v>49.780011000000002</v>
      </c>
      <c r="J125">
        <f t="shared" si="37"/>
        <v>54.326621000000003</v>
      </c>
      <c r="K125">
        <f t="shared" si="37"/>
        <v>58.873230999999997</v>
      </c>
    </row>
    <row r="126" spans="1:11" x14ac:dyDescent="0.25">
      <c r="A126">
        <v>1280</v>
      </c>
      <c r="B126">
        <f t="shared" si="37"/>
        <v>30.794890000000002</v>
      </c>
      <c r="C126">
        <f t="shared" si="37"/>
        <v>35.969920000000002</v>
      </c>
      <c r="D126">
        <f t="shared" si="37"/>
        <v>41.144950000000001</v>
      </c>
      <c r="E126">
        <f t="shared" si="37"/>
        <v>46.319980000000001</v>
      </c>
      <c r="F126">
        <f t="shared" si="37"/>
        <v>51.495010000000008</v>
      </c>
      <c r="G126">
        <f t="shared" si="37"/>
        <v>56.67004</v>
      </c>
      <c r="H126">
        <f t="shared" si="37"/>
        <v>61.845070000000007</v>
      </c>
      <c r="I126">
        <f t="shared" si="37"/>
        <v>67.020100000000014</v>
      </c>
      <c r="J126">
        <f t="shared" si="37"/>
        <v>72.195130000000006</v>
      </c>
      <c r="K126">
        <f t="shared" si="37"/>
        <v>77.370159999999998</v>
      </c>
    </row>
    <row r="127" spans="1:11" x14ac:dyDescent="0.25">
      <c r="A127">
        <v>1536</v>
      </c>
      <c r="B127">
        <f t="shared" si="37"/>
        <v>50.118893999999997</v>
      </c>
      <c r="C127">
        <f t="shared" si="37"/>
        <v>56.497883999999999</v>
      </c>
      <c r="D127">
        <f t="shared" si="37"/>
        <v>62.876874000000001</v>
      </c>
      <c r="E127">
        <f t="shared" si="37"/>
        <v>69.255864000000003</v>
      </c>
      <c r="F127">
        <f t="shared" si="37"/>
        <v>75.634854000000004</v>
      </c>
      <c r="G127">
        <f t="shared" si="37"/>
        <v>82.013844000000006</v>
      </c>
      <c r="H127">
        <f t="shared" si="37"/>
        <v>88.392833999999993</v>
      </c>
      <c r="I127">
        <f t="shared" si="37"/>
        <v>94.771824000000009</v>
      </c>
      <c r="J127">
        <f t="shared" si="37"/>
        <v>101.150814</v>
      </c>
      <c r="K127">
        <f t="shared" si="37"/>
        <v>107.529804</v>
      </c>
    </row>
    <row r="128" spans="1:11" x14ac:dyDescent="0.25">
      <c r="A128">
        <v>1792</v>
      </c>
      <c r="B128">
        <f t="shared" si="37"/>
        <v>77.07336699999999</v>
      </c>
      <c r="C128">
        <f t="shared" si="37"/>
        <v>85.148156999999998</v>
      </c>
      <c r="D128">
        <f t="shared" si="37"/>
        <v>93.222947000000005</v>
      </c>
      <c r="E128">
        <f t="shared" si="37"/>
        <v>101.297737</v>
      </c>
      <c r="F128">
        <f t="shared" si="37"/>
        <v>109.37252699999999</v>
      </c>
      <c r="G128">
        <f t="shared" si="37"/>
        <v>117.447317</v>
      </c>
      <c r="H128">
        <f t="shared" si="37"/>
        <v>125.52210699999999</v>
      </c>
      <c r="I128">
        <f t="shared" si="37"/>
        <v>133.59689699999998</v>
      </c>
      <c r="J128">
        <f t="shared" si="37"/>
        <v>141.67168699999999</v>
      </c>
      <c r="K128">
        <f t="shared" si="37"/>
        <v>149.746477</v>
      </c>
    </row>
    <row r="129" spans="1:11" x14ac:dyDescent="0.25">
      <c r="A129">
        <v>2048</v>
      </c>
      <c r="B129">
        <f t="shared" si="37"/>
        <v>111.614496</v>
      </c>
      <c r="C129">
        <f t="shared" si="37"/>
        <v>121.436796</v>
      </c>
      <c r="D129">
        <f t="shared" si="37"/>
        <v>131.259096</v>
      </c>
      <c r="E129">
        <f t="shared" si="37"/>
        <v>141.08139600000001</v>
      </c>
      <c r="F129">
        <f t="shared" si="37"/>
        <v>150.90369600000002</v>
      </c>
      <c r="G129">
        <f t="shared" si="37"/>
        <v>160.72599600000001</v>
      </c>
      <c r="H129">
        <f t="shared" si="37"/>
        <v>170.54829599999999</v>
      </c>
      <c r="I129">
        <f t="shared" si="37"/>
        <v>180.37059600000001</v>
      </c>
      <c r="J129">
        <f t="shared" si="37"/>
        <v>190.19289600000002</v>
      </c>
      <c r="K129" s="13">
        <f>$E15+$G15*(K$123-1)</f>
        <v>200.015196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Debate 1</vt:lpstr>
      <vt:lpstr>Debate 2</vt:lpstr>
      <vt:lpstr>CreaK</vt:lpstr>
      <vt:lpstr>CreaTLS</vt:lpstr>
      <vt:lpstr>Fciega</vt:lpstr>
      <vt:lpstr>java</vt:lpstr>
      <vt:lpstr>Casos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Antonio</dc:creator>
  <cp:lastModifiedBy>Diego Antonio</cp:lastModifiedBy>
  <dcterms:created xsi:type="dcterms:W3CDTF">2024-03-13T10:04:16Z</dcterms:created>
  <dcterms:modified xsi:type="dcterms:W3CDTF">2024-03-13T10:29:53Z</dcterms:modified>
</cp:coreProperties>
</file>